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4.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Cav-vstor02\departments\Mental Health\MH_Gen_Managers\NHS Benchmarking\2019\"/>
    </mc:Choice>
  </mc:AlternateContent>
  <bookViews>
    <workbookView xWindow="52680" yWindow="-120" windowWidth="19416" windowHeight="11016" tabRatio="846" activeTab="3"/>
  </bookViews>
  <sheets>
    <sheet name="Instructions" sheetId="11" r:id="rId1"/>
    <sheet name="Validation Checks" sheetId="19" r:id="rId2"/>
    <sheet name="ICS Consent" sheetId="18" r:id="rId3"/>
    <sheet name="Organisational Baseline" sheetId="1" r:id="rId4"/>
    <sheet name="Inpatient - Core" sheetId="2" r:id="rId5"/>
    <sheet name="Inpatient - Census" sheetId="6" r:id="rId6"/>
    <sheet name="Inpatient - Specialist" sheetId="3" r:id="rId7"/>
    <sheet name="Community Service Model" sheetId="12" r:id="rId8"/>
    <sheet name="Crisis Care" sheetId="16" r:id="rId9"/>
    <sheet name="GIRFT Rehabilitation" sheetId="17" r:id="rId10"/>
    <sheet name="Community Metrics" sheetId="9" r:id="rId11"/>
    <sheet name="Community Clusters" sheetId="10" r:id="rId12"/>
    <sheet name="Community Finance &amp; Workforce" sheetId="8" r:id="rId13"/>
    <sheet name="Quality and Safety" sheetId="5" r:id="rId14"/>
    <sheet name="Additional Items " sheetId="14" r:id="rId15"/>
    <sheet name="NCISH" sheetId="13" r:id="rId16"/>
    <sheet name="Comments sheet" sheetId="7" r:id="rId17"/>
    <sheet name="ICD10 Codes" sheetId="15" r:id="rId18"/>
  </sheets>
  <definedNames>
    <definedName name="_xlnm._FilterDatabase" localSheetId="13" hidden="1">'Quality and Safety'!$A$4:$F$40</definedName>
    <definedName name="_xlnm.Print_Area" localSheetId="8">'Crisis Care'!$B$3:$O$85</definedName>
    <definedName name="_xlnm.Print_Area" localSheetId="9">'GIRFT Rehabilitation'!$C$3:$D$51</definedName>
    <definedName name="_xlnm.Print_Area" localSheetId="17">'ICD10 Codes'!$A$1:$C$84</definedName>
    <definedName name="_xlnm.Print_Area" localSheetId="2">'ICS Consent'!$B$3:$D$34</definedName>
    <definedName name="_xlnm.Print_Area" localSheetId="4">'Inpatient - Core'!$A$1:$G$146</definedName>
    <definedName name="_xlnm.Print_Area" localSheetId="6">'Inpatient - Specialist'!$A$1:$O$73</definedName>
    <definedName name="_xlnm.Print_Area" localSheetId="15">NCISH!$A$1:$P$27</definedName>
    <definedName name="_xlnm.Print_Area" localSheetId="3">'Organisational Baseline'!$B$2:$D$25</definedName>
    <definedName name="_xlnm.Print_Area" localSheetId="13">'Quality and Safety'!$A$1:$P$61</definedName>
    <definedName name="_xlnm.Print_Area" localSheetId="1">'Validation Checks'!$B$3:$Q$19</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44" i="2" l="1"/>
  <c r="C144" i="2"/>
  <c r="D143" i="2"/>
  <c r="C143" i="2"/>
  <c r="D141" i="2"/>
  <c r="C141" i="2"/>
  <c r="C138" i="2"/>
  <c r="C137" i="2"/>
  <c r="M44" i="8" l="1"/>
  <c r="L44" i="8"/>
  <c r="K44" i="8"/>
  <c r="J44" i="8"/>
  <c r="I44" i="8"/>
  <c r="H44" i="8"/>
  <c r="G44" i="8"/>
  <c r="F44" i="8"/>
  <c r="E44" i="8"/>
  <c r="C44" i="8"/>
  <c r="B44" i="8"/>
  <c r="M43" i="8"/>
  <c r="L43" i="8"/>
  <c r="K43" i="8"/>
  <c r="J43" i="8"/>
  <c r="I43" i="8"/>
  <c r="H43" i="8"/>
  <c r="G43" i="8"/>
  <c r="F43" i="8"/>
  <c r="E43" i="8"/>
  <c r="C43" i="8"/>
  <c r="B43" i="8"/>
  <c r="D76" i="16"/>
  <c r="E76" i="16" s="1"/>
  <c r="E74" i="16"/>
  <c r="D74" i="16"/>
  <c r="D72" i="16"/>
  <c r="E72" i="16" s="1"/>
  <c r="E69" i="16"/>
  <c r="M71" i="3"/>
  <c r="L71" i="3"/>
  <c r="M70" i="3"/>
  <c r="L70" i="3"/>
  <c r="K71" i="3"/>
  <c r="J71" i="3"/>
  <c r="K70" i="3"/>
  <c r="J70" i="3"/>
  <c r="J68" i="3"/>
  <c r="K57" i="3"/>
  <c r="J57" i="3"/>
  <c r="B71" i="3"/>
  <c r="B70" i="3"/>
  <c r="B57" i="3"/>
  <c r="G71" i="3"/>
  <c r="G70" i="3"/>
  <c r="G57" i="3"/>
  <c r="P46" i="5"/>
  <c r="G19" i="19" l="1"/>
  <c r="H19" i="19"/>
  <c r="G18" i="19"/>
  <c r="H18" i="19"/>
  <c r="I18" i="19"/>
  <c r="J18" i="19"/>
  <c r="K18" i="19"/>
  <c r="L18" i="19"/>
  <c r="M18" i="19"/>
  <c r="N18" i="19"/>
  <c r="O18" i="19"/>
  <c r="P18" i="19"/>
  <c r="Q18" i="19"/>
  <c r="F18" i="19"/>
  <c r="G17" i="19"/>
  <c r="H17" i="19"/>
  <c r="I17" i="19"/>
  <c r="J17" i="19"/>
  <c r="K17" i="19"/>
  <c r="L17" i="19"/>
  <c r="M17" i="19"/>
  <c r="N17" i="19"/>
  <c r="O17" i="19"/>
  <c r="P17" i="19"/>
  <c r="Q17" i="19"/>
  <c r="F17" i="19"/>
  <c r="G15" i="19"/>
  <c r="H15" i="19"/>
  <c r="I15" i="19"/>
  <c r="J15" i="19"/>
  <c r="K15" i="19"/>
  <c r="L15" i="19"/>
  <c r="M15" i="19"/>
  <c r="N15" i="19"/>
  <c r="O15" i="19"/>
  <c r="P15" i="19"/>
  <c r="Q15" i="19"/>
  <c r="F15" i="19"/>
  <c r="E18" i="19"/>
  <c r="D18" i="19"/>
  <c r="E17" i="19"/>
  <c r="D17" i="19"/>
  <c r="E16" i="19"/>
  <c r="D16" i="19"/>
  <c r="E15" i="19"/>
  <c r="D15" i="19"/>
  <c r="E14" i="19"/>
  <c r="D14" i="19"/>
  <c r="C13" i="19"/>
  <c r="C12" i="19"/>
  <c r="G14" i="19" l="1"/>
  <c r="H14" i="19"/>
  <c r="I14" i="19"/>
  <c r="J14" i="19"/>
  <c r="K14" i="19"/>
  <c r="L14" i="19"/>
  <c r="M14" i="19"/>
  <c r="N14" i="19"/>
  <c r="O14" i="19"/>
  <c r="P14" i="19"/>
  <c r="Q14" i="19"/>
  <c r="F14" i="19"/>
  <c r="C24" i="18"/>
  <c r="C23" i="18"/>
  <c r="C22" i="18"/>
  <c r="C21" i="18"/>
  <c r="C20" i="18"/>
  <c r="C19" i="18"/>
  <c r="C18" i="18"/>
  <c r="C17" i="18"/>
  <c r="C16" i="18"/>
  <c r="C15" i="18"/>
  <c r="C14" i="18"/>
  <c r="N27" i="8" l="1"/>
  <c r="P45" i="5"/>
  <c r="P44" i="5"/>
  <c r="N17" i="14" l="1"/>
  <c r="N16" i="14"/>
  <c r="E75" i="16" l="1"/>
  <c r="E77" i="16" s="1"/>
  <c r="E78" i="16" s="1"/>
  <c r="D75" i="16"/>
  <c r="D77" i="16" s="1"/>
  <c r="D78" i="16" s="1"/>
  <c r="C75" i="16"/>
  <c r="C77" i="16" s="1"/>
  <c r="C78" i="16" s="1"/>
  <c r="E66" i="16"/>
  <c r="D66" i="16"/>
  <c r="C66" i="16"/>
  <c r="M15" i="14" l="1"/>
  <c r="L15" i="14"/>
  <c r="K15" i="14"/>
  <c r="J15" i="14"/>
  <c r="I15" i="14"/>
  <c r="H15" i="14"/>
  <c r="G15" i="14"/>
  <c r="F15" i="14"/>
  <c r="E15" i="14"/>
  <c r="D15" i="14"/>
  <c r="C15" i="14"/>
  <c r="M45" i="8"/>
  <c r="L45" i="8"/>
  <c r="K45" i="8"/>
  <c r="J45" i="8"/>
  <c r="I45" i="8"/>
  <c r="H45" i="8"/>
  <c r="G45" i="8"/>
  <c r="F45" i="8"/>
  <c r="E45" i="8"/>
  <c r="D45" i="8"/>
  <c r="C45" i="8"/>
  <c r="M40" i="8"/>
  <c r="L40" i="8"/>
  <c r="K40" i="8"/>
  <c r="J40" i="8"/>
  <c r="I40" i="8"/>
  <c r="H40" i="8"/>
  <c r="G40" i="8"/>
  <c r="F40" i="8"/>
  <c r="E40" i="8"/>
  <c r="D40" i="8"/>
  <c r="C40" i="8"/>
  <c r="M35" i="8"/>
  <c r="L35" i="8"/>
  <c r="K35" i="8"/>
  <c r="J35" i="8"/>
  <c r="I35" i="8"/>
  <c r="H35" i="8"/>
  <c r="G35" i="8"/>
  <c r="F35" i="8"/>
  <c r="E35" i="8"/>
  <c r="D35" i="8"/>
  <c r="C35" i="8"/>
  <c r="M32" i="8"/>
  <c r="L32" i="8"/>
  <c r="K32" i="8"/>
  <c r="J32" i="8"/>
  <c r="I32" i="8"/>
  <c r="H32" i="8"/>
  <c r="G32" i="8"/>
  <c r="F32" i="8"/>
  <c r="E32" i="8"/>
  <c r="D32" i="8"/>
  <c r="C32" i="8"/>
  <c r="M10" i="8"/>
  <c r="M26" i="8" s="1"/>
  <c r="L10" i="8"/>
  <c r="L26" i="8" s="1"/>
  <c r="K10" i="8"/>
  <c r="K26" i="8" s="1"/>
  <c r="J10" i="8"/>
  <c r="J26" i="8" s="1"/>
  <c r="I10" i="8"/>
  <c r="I26" i="8" s="1"/>
  <c r="H10" i="8"/>
  <c r="H26" i="8" s="1"/>
  <c r="G10" i="8"/>
  <c r="G26" i="8" s="1"/>
  <c r="F10" i="8"/>
  <c r="F26" i="8" s="1"/>
  <c r="E10" i="8"/>
  <c r="E26" i="8" s="1"/>
  <c r="D10" i="8"/>
  <c r="D26" i="8" s="1"/>
  <c r="C10" i="8"/>
  <c r="C26" i="8" s="1"/>
  <c r="M40" i="9"/>
  <c r="L40" i="9"/>
  <c r="K40" i="9"/>
  <c r="J40" i="9"/>
  <c r="I40" i="9"/>
  <c r="H40" i="9"/>
  <c r="G40" i="9"/>
  <c r="F40" i="9"/>
  <c r="E40" i="9"/>
  <c r="D40" i="9"/>
  <c r="C40" i="9"/>
  <c r="M36" i="9"/>
  <c r="L36" i="9"/>
  <c r="K36" i="9"/>
  <c r="J36" i="9"/>
  <c r="I36" i="9"/>
  <c r="H36" i="9"/>
  <c r="G36" i="9"/>
  <c r="F36" i="9"/>
  <c r="E36" i="9"/>
  <c r="D36" i="9"/>
  <c r="C36" i="9"/>
  <c r="M28" i="9"/>
  <c r="L28" i="9"/>
  <c r="K28" i="9"/>
  <c r="J28" i="9"/>
  <c r="I28" i="9"/>
  <c r="H28" i="9"/>
  <c r="G28" i="9"/>
  <c r="F28" i="9"/>
  <c r="E28" i="9"/>
  <c r="D28" i="9"/>
  <c r="C28" i="9"/>
  <c r="B40" i="9"/>
  <c r="M19" i="3"/>
  <c r="L19" i="3"/>
  <c r="K19" i="3"/>
  <c r="J19" i="3"/>
  <c r="I19" i="3"/>
  <c r="H19" i="3"/>
  <c r="G19" i="3"/>
  <c r="F19" i="3"/>
  <c r="E19" i="3"/>
  <c r="M37" i="3"/>
  <c r="M53" i="3" s="1"/>
  <c r="L37" i="3"/>
  <c r="L53" i="3" s="1"/>
  <c r="K37" i="3"/>
  <c r="J37" i="3"/>
  <c r="I37" i="3"/>
  <c r="I53" i="3" s="1"/>
  <c r="H37" i="3"/>
  <c r="H53" i="3" s="1"/>
  <c r="G37" i="3"/>
  <c r="F37" i="3"/>
  <c r="F53" i="3" s="1"/>
  <c r="E37" i="3"/>
  <c r="E53" i="3" s="1"/>
  <c r="M72" i="3"/>
  <c r="L72" i="3"/>
  <c r="K72" i="3"/>
  <c r="J72" i="3"/>
  <c r="I72" i="3"/>
  <c r="M19" i="19" s="1"/>
  <c r="H72" i="3"/>
  <c r="L19" i="19" s="1"/>
  <c r="G72" i="3"/>
  <c r="F72" i="3"/>
  <c r="J19" i="19" s="1"/>
  <c r="E72" i="3"/>
  <c r="I19" i="19" s="1"/>
  <c r="M66" i="3"/>
  <c r="L66" i="3"/>
  <c r="K66" i="3"/>
  <c r="J66" i="3"/>
  <c r="I66" i="3"/>
  <c r="H66" i="3"/>
  <c r="G66" i="3"/>
  <c r="F66" i="3"/>
  <c r="E66" i="3"/>
  <c r="M61" i="3"/>
  <c r="L61" i="3"/>
  <c r="K61" i="3"/>
  <c r="J61" i="3"/>
  <c r="I61" i="3"/>
  <c r="H61" i="3"/>
  <c r="G61" i="3"/>
  <c r="F61" i="3"/>
  <c r="E61" i="3"/>
  <c r="M58" i="3"/>
  <c r="L58" i="3"/>
  <c r="I58" i="3"/>
  <c r="H58" i="3"/>
  <c r="F58" i="3"/>
  <c r="E58" i="3"/>
  <c r="L73" i="3" l="1"/>
  <c r="P19" i="19" s="1"/>
  <c r="G53" i="3"/>
  <c r="G56" i="3"/>
  <c r="G58" i="3" s="1"/>
  <c r="K53" i="3"/>
  <c r="K56" i="3"/>
  <c r="K58" i="3" s="1"/>
  <c r="Q19" i="19"/>
  <c r="M73" i="3"/>
  <c r="J73" i="3"/>
  <c r="N19" i="19" s="1"/>
  <c r="G73" i="3"/>
  <c r="K19" i="19" s="1"/>
  <c r="K73" i="3"/>
  <c r="O19" i="19" s="1"/>
  <c r="J53" i="3"/>
  <c r="J56" i="3"/>
  <c r="J58" i="3" s="1"/>
  <c r="N12" i="8"/>
  <c r="N11" i="8"/>
  <c r="N39" i="3"/>
  <c r="N38" i="3"/>
  <c r="B37" i="3" l="1"/>
  <c r="B10" i="8"/>
  <c r="B26" i="8" s="1"/>
  <c r="B53" i="3" l="1"/>
  <c r="B56" i="3"/>
  <c r="N9" i="8"/>
  <c r="N8" i="8"/>
  <c r="N7" i="8"/>
  <c r="N6" i="8"/>
  <c r="C55" i="10"/>
  <c r="C27" i="10"/>
  <c r="N48" i="3"/>
  <c r="N49" i="3"/>
  <c r="N10" i="8" l="1"/>
  <c r="N41" i="8"/>
  <c r="N42" i="8"/>
  <c r="N30" i="8"/>
  <c r="N31" i="8"/>
  <c r="N33" i="8"/>
  <c r="N34" i="8"/>
  <c r="N39" i="8"/>
  <c r="N38" i="8"/>
  <c r="P31" i="5"/>
  <c r="P32" i="5"/>
  <c r="P33" i="5"/>
  <c r="P34" i="5"/>
  <c r="P35" i="5"/>
  <c r="P36" i="5"/>
  <c r="P37" i="5"/>
  <c r="P38" i="5"/>
  <c r="P39" i="5"/>
  <c r="P40" i="5"/>
  <c r="P41" i="5"/>
  <c r="P42" i="5"/>
  <c r="P43" i="5"/>
  <c r="B40" i="8" l="1"/>
  <c r="B35" i="8"/>
  <c r="B32" i="8"/>
  <c r="N40" i="8" l="1"/>
  <c r="N35" i="8"/>
  <c r="N32" i="8"/>
  <c r="N35" i="3" l="1"/>
  <c r="N33" i="3"/>
  <c r="P30" i="5" l="1"/>
  <c r="D56" i="2" l="1"/>
  <c r="N71" i="3" l="1"/>
  <c r="N70" i="3"/>
  <c r="N68" i="3"/>
  <c r="N67" i="3"/>
  <c r="N65" i="3"/>
  <c r="N64" i="3"/>
  <c r="N60" i="3"/>
  <c r="N59" i="3"/>
  <c r="N57" i="3"/>
  <c r="B66" i="3"/>
  <c r="O16" i="6"/>
  <c r="N66" i="3" l="1"/>
  <c r="B15" i="14"/>
  <c r="D19" i="3" l="1"/>
  <c r="C19" i="3"/>
  <c r="B19" i="3"/>
  <c r="D145" i="2" l="1"/>
  <c r="C145" i="2"/>
  <c r="E19" i="19" l="1"/>
  <c r="D146" i="2"/>
  <c r="D19" i="19"/>
  <c r="C146" i="2"/>
  <c r="N14" i="14"/>
  <c r="N9" i="14"/>
  <c r="N18" i="3"/>
  <c r="N18" i="14" l="1"/>
  <c r="N46" i="8"/>
  <c r="D139" i="2"/>
  <c r="D134" i="2"/>
  <c r="D131" i="2"/>
  <c r="C139" i="2" l="1"/>
  <c r="C56" i="2"/>
  <c r="E24" i="13" l="1"/>
  <c r="E25" i="13"/>
  <c r="E23" i="13"/>
  <c r="N16" i="3"/>
  <c r="M42" i="6"/>
  <c r="N21" i="8"/>
  <c r="M55" i="10"/>
  <c r="L55" i="10"/>
  <c r="K55" i="10"/>
  <c r="J55" i="10"/>
  <c r="I55" i="10"/>
  <c r="H55" i="10"/>
  <c r="G55" i="10"/>
  <c r="F55" i="10"/>
  <c r="E55" i="10"/>
  <c r="D55" i="10"/>
  <c r="B55" i="10"/>
  <c r="N54" i="10"/>
  <c r="N53" i="10"/>
  <c r="N52" i="10"/>
  <c r="N51" i="10"/>
  <c r="N50" i="10"/>
  <c r="N49" i="10"/>
  <c r="N48" i="10"/>
  <c r="N47" i="10"/>
  <c r="N46" i="10"/>
  <c r="N45" i="10"/>
  <c r="N44" i="10"/>
  <c r="N43" i="10"/>
  <c r="N42" i="10"/>
  <c r="N41" i="10"/>
  <c r="N40" i="10"/>
  <c r="N39" i="10"/>
  <c r="N38" i="10"/>
  <c r="N37" i="10"/>
  <c r="N36" i="10"/>
  <c r="N35" i="10"/>
  <c r="N34" i="10"/>
  <c r="N33" i="10"/>
  <c r="N42" i="6"/>
  <c r="L42" i="6"/>
  <c r="K42" i="6"/>
  <c r="J42" i="6"/>
  <c r="I42" i="6"/>
  <c r="H42" i="6"/>
  <c r="G42" i="6"/>
  <c r="F42" i="6"/>
  <c r="E42" i="6"/>
  <c r="D42" i="6"/>
  <c r="C42" i="6"/>
  <c r="O41" i="6"/>
  <c r="O40" i="6"/>
  <c r="O39" i="6"/>
  <c r="O38" i="6"/>
  <c r="O37" i="6"/>
  <c r="O36" i="6"/>
  <c r="O35" i="6"/>
  <c r="O34" i="6"/>
  <c r="O33" i="6"/>
  <c r="O32" i="6"/>
  <c r="O31" i="6"/>
  <c r="O30" i="6"/>
  <c r="O29" i="6"/>
  <c r="O28" i="6"/>
  <c r="O27" i="6"/>
  <c r="O26" i="6"/>
  <c r="O25" i="6"/>
  <c r="O24" i="6"/>
  <c r="O23" i="6"/>
  <c r="O22" i="6"/>
  <c r="O21" i="6"/>
  <c r="O20" i="6"/>
  <c r="D107" i="2"/>
  <c r="D123" i="2" s="1"/>
  <c r="C107" i="2"/>
  <c r="C123" i="2" s="1"/>
  <c r="O17" i="6"/>
  <c r="N17" i="3"/>
  <c r="N19" i="3"/>
  <c r="N20" i="14"/>
  <c r="N21" i="14"/>
  <c r="N22" i="14"/>
  <c r="N8" i="14"/>
  <c r="N10" i="14"/>
  <c r="N11" i="14"/>
  <c r="N12" i="14"/>
  <c r="N13" i="14"/>
  <c r="N15" i="14"/>
  <c r="N7" i="14"/>
  <c r="N19" i="8"/>
  <c r="N18" i="8"/>
  <c r="N17" i="8"/>
  <c r="N16" i="8"/>
  <c r="N47" i="3"/>
  <c r="N46" i="3"/>
  <c r="N45" i="3"/>
  <c r="N44" i="3"/>
  <c r="N43" i="3"/>
  <c r="N5" i="10"/>
  <c r="N6" i="10"/>
  <c r="N7" i="10"/>
  <c r="N8" i="10"/>
  <c r="N9" i="10"/>
  <c r="N10" i="10"/>
  <c r="N11" i="10"/>
  <c r="N12" i="10"/>
  <c r="N13" i="10"/>
  <c r="N14" i="10"/>
  <c r="N15" i="10"/>
  <c r="N16" i="10"/>
  <c r="N17" i="10"/>
  <c r="N18" i="10"/>
  <c r="N19" i="10"/>
  <c r="N20" i="10"/>
  <c r="N21" i="10"/>
  <c r="N22" i="10"/>
  <c r="N23" i="10"/>
  <c r="N24" i="10"/>
  <c r="N25" i="10"/>
  <c r="N26" i="10"/>
  <c r="B27" i="10"/>
  <c r="D27" i="10"/>
  <c r="E27" i="10"/>
  <c r="F27" i="10"/>
  <c r="G27" i="10"/>
  <c r="H27" i="10"/>
  <c r="I27" i="10"/>
  <c r="J27" i="10"/>
  <c r="K27" i="10"/>
  <c r="L27" i="10"/>
  <c r="M27" i="10"/>
  <c r="N56" i="3"/>
  <c r="N9" i="3"/>
  <c r="N8" i="3"/>
  <c r="N7" i="3"/>
  <c r="N6" i="3"/>
  <c r="N5" i="3"/>
  <c r="N13" i="3"/>
  <c r="N12" i="3"/>
  <c r="N11" i="3"/>
  <c r="N15" i="3"/>
  <c r="N52" i="3"/>
  <c r="N51" i="3"/>
  <c r="N50" i="3"/>
  <c r="N42" i="3"/>
  <c r="N41" i="3"/>
  <c r="N40" i="3"/>
  <c r="N36" i="3"/>
  <c r="N34" i="3"/>
  <c r="B36" i="9"/>
  <c r="B28" i="9"/>
  <c r="B72" i="3"/>
  <c r="B61" i="3"/>
  <c r="B58" i="3"/>
  <c r="C134" i="2"/>
  <c r="C131" i="2"/>
  <c r="N44" i="8"/>
  <c r="N25" i="8"/>
  <c r="N24" i="8"/>
  <c r="N23" i="8"/>
  <c r="N20" i="8"/>
  <c r="N22" i="8"/>
  <c r="N15" i="8"/>
  <c r="N14" i="8"/>
  <c r="N13" i="8"/>
  <c r="O15" i="6"/>
  <c r="O14" i="6"/>
  <c r="O13" i="6"/>
  <c r="O12" i="6"/>
  <c r="O11" i="6"/>
  <c r="O10" i="6"/>
  <c r="O7" i="6"/>
  <c r="O6" i="6"/>
  <c r="F19" i="19" l="1"/>
  <c r="B73" i="3"/>
  <c r="N73" i="3" s="1"/>
  <c r="C26" i="18"/>
  <c r="C25" i="18"/>
  <c r="C27" i="18"/>
  <c r="N72" i="3"/>
  <c r="N61" i="3"/>
  <c r="N58" i="3"/>
  <c r="B45" i="8"/>
  <c r="N43" i="8"/>
  <c r="N45" i="8" s="1"/>
  <c r="N55" i="10"/>
  <c r="N27" i="10"/>
  <c r="N26" i="8"/>
  <c r="N37" i="3"/>
  <c r="N53" i="3" s="1"/>
  <c r="O42" i="6"/>
</calcChain>
</file>

<file path=xl/comments1.xml><?xml version="1.0" encoding="utf-8"?>
<comments xmlns="http://schemas.openxmlformats.org/spreadsheetml/2006/main">
  <authors>
    <author>Benchmark5</author>
  </authors>
  <commentList>
    <comment ref="B21" authorId="0" shapeId="0">
      <text>
        <r>
          <rPr>
            <b/>
            <sz val="9"/>
            <color indexed="81"/>
            <rFont val="Tahoma"/>
            <family val="2"/>
          </rPr>
          <t>Care Cluster 0 - Variance (unable to assign MENTAL HEALTH CARE CLUSTER CODE)</t>
        </r>
        <r>
          <rPr>
            <sz val="9"/>
            <color indexed="81"/>
            <rFont val="Tahoma"/>
            <family val="2"/>
          </rPr>
          <t xml:space="preserve">
</t>
        </r>
      </text>
    </comment>
    <comment ref="B22" authorId="0" shapeId="0">
      <text>
        <r>
          <rPr>
            <b/>
            <sz val="9"/>
            <color indexed="81"/>
            <rFont val="Tahoma"/>
            <family val="2"/>
          </rPr>
          <t>Care Cluster 1 - Common Mental Health Problems (Low Severity)</t>
        </r>
      </text>
    </comment>
    <comment ref="B23" authorId="0" shapeId="0">
      <text>
        <r>
          <rPr>
            <b/>
            <sz val="9"/>
            <color indexed="81"/>
            <rFont val="Tahoma"/>
            <family val="2"/>
          </rPr>
          <t>Care Cluster 2 - Common Mental Health Problems (Low Severity with Greater Need)</t>
        </r>
      </text>
    </comment>
    <comment ref="B24" authorId="0" shapeId="0">
      <text>
        <r>
          <rPr>
            <b/>
            <sz val="9"/>
            <color indexed="81"/>
            <rFont val="Tahoma"/>
            <family val="2"/>
          </rPr>
          <t>Care Cluster 3 - Non-Psychotic (Moderate Severity)</t>
        </r>
      </text>
    </comment>
    <comment ref="B25" authorId="0" shapeId="0">
      <text>
        <r>
          <rPr>
            <b/>
            <sz val="9"/>
            <color indexed="81"/>
            <rFont val="Tahoma"/>
            <family val="2"/>
          </rPr>
          <t>Care Cluster 4 - Non-Psychotic (Severe)</t>
        </r>
      </text>
    </comment>
    <comment ref="B26" authorId="0" shapeId="0">
      <text>
        <r>
          <rPr>
            <b/>
            <sz val="9"/>
            <color indexed="81"/>
            <rFont val="Tahoma"/>
            <family val="2"/>
          </rPr>
          <t>Care Cluster 5 - Non-Psychotic Disorders (Very Severe)</t>
        </r>
      </text>
    </comment>
    <comment ref="B27" authorId="0" shapeId="0">
      <text>
        <r>
          <rPr>
            <b/>
            <sz val="9"/>
            <color indexed="81"/>
            <rFont val="Tahoma"/>
            <family val="2"/>
          </rPr>
          <t>Care Cluster 6 - Non-Psychotic Disorder of Over-Valued Ideas</t>
        </r>
      </text>
    </comment>
    <comment ref="B28" authorId="0" shapeId="0">
      <text>
        <r>
          <rPr>
            <b/>
            <sz val="9"/>
            <color indexed="81"/>
            <rFont val="Tahoma"/>
            <family val="2"/>
          </rPr>
          <t>Care Cluster 7 - Enduring Non-Psychotic Disorders (High Disability)</t>
        </r>
      </text>
    </comment>
    <comment ref="B29" authorId="0" shapeId="0">
      <text>
        <r>
          <rPr>
            <b/>
            <sz val="9"/>
            <color indexed="81"/>
            <rFont val="Tahoma"/>
            <family val="2"/>
          </rPr>
          <t>Care Cluster 8 - Non-Psychotic Chaotic and Challenging Disorders</t>
        </r>
      </text>
    </comment>
    <comment ref="B30" authorId="0" shapeId="0">
      <text>
        <r>
          <rPr>
            <b/>
            <sz val="9"/>
            <color indexed="81"/>
            <rFont val="Tahoma"/>
            <family val="2"/>
          </rPr>
          <t>Care Cluster 10 - First Episode Psychosis</t>
        </r>
      </text>
    </comment>
    <comment ref="B31" authorId="0" shapeId="0">
      <text>
        <r>
          <rPr>
            <b/>
            <sz val="9"/>
            <color indexed="81"/>
            <rFont val="Tahoma"/>
            <family val="2"/>
          </rPr>
          <t>Care Cluster 11 - Ongoing Recurrent Psychosis (Low Symptoms)</t>
        </r>
      </text>
    </comment>
    <comment ref="B32" authorId="0" shapeId="0">
      <text>
        <r>
          <rPr>
            <b/>
            <sz val="9"/>
            <color indexed="81"/>
            <rFont val="Tahoma"/>
            <family val="2"/>
          </rPr>
          <t>Care Cluster 12 - Ongoing or Recurrent Psychosis (High Disability)</t>
        </r>
      </text>
    </comment>
    <comment ref="B33" authorId="0" shapeId="0">
      <text>
        <r>
          <rPr>
            <b/>
            <sz val="9"/>
            <color indexed="81"/>
            <rFont val="Tahoma"/>
            <family val="2"/>
          </rPr>
          <t>Care Cluster 13 - Ongoing or Recurrent Psychosis (High Symptoms and Disability)</t>
        </r>
      </text>
    </comment>
    <comment ref="B34" authorId="0" shapeId="0">
      <text>
        <r>
          <rPr>
            <b/>
            <sz val="9"/>
            <color indexed="81"/>
            <rFont val="Tahoma"/>
            <family val="2"/>
          </rPr>
          <t>Care Cluster 14 - Psychotic Crisis</t>
        </r>
      </text>
    </comment>
    <comment ref="B35" authorId="0" shapeId="0">
      <text>
        <r>
          <rPr>
            <b/>
            <sz val="9"/>
            <color indexed="81"/>
            <rFont val="Tahoma"/>
            <family val="2"/>
          </rPr>
          <t>Care Cluster 15 - Severe Psychotic Depression</t>
        </r>
      </text>
    </comment>
    <comment ref="B36" authorId="0" shapeId="0">
      <text>
        <r>
          <rPr>
            <b/>
            <sz val="9"/>
            <color indexed="81"/>
            <rFont val="Tahoma"/>
            <family val="2"/>
          </rPr>
          <t>Care Cluster 16 - Dual Diagnosis</t>
        </r>
      </text>
    </comment>
    <comment ref="B37" authorId="0" shapeId="0">
      <text>
        <r>
          <rPr>
            <b/>
            <sz val="9"/>
            <color indexed="81"/>
            <rFont val="Tahoma"/>
            <family val="2"/>
          </rPr>
          <t>Care Cluster 17 - Psychosis and Affective Disorder (Difficult to Engage)</t>
        </r>
      </text>
    </comment>
    <comment ref="B38" authorId="0" shapeId="0">
      <text>
        <r>
          <rPr>
            <b/>
            <sz val="9"/>
            <color indexed="81"/>
            <rFont val="Tahoma"/>
            <family val="2"/>
          </rPr>
          <t>Care Cluster 18 - Cognitive Impairment (Low Need)</t>
        </r>
      </text>
    </comment>
    <comment ref="B39" authorId="0" shapeId="0">
      <text>
        <r>
          <rPr>
            <b/>
            <sz val="9"/>
            <color indexed="81"/>
            <rFont val="Tahoma"/>
            <family val="2"/>
          </rPr>
          <t>Care Cluster 19 - Cognitive Impairment or Dementia Complicated (Moderate Need)</t>
        </r>
      </text>
    </comment>
    <comment ref="B40" authorId="0" shapeId="0">
      <text>
        <r>
          <rPr>
            <b/>
            <sz val="9"/>
            <color indexed="81"/>
            <rFont val="Tahoma"/>
            <family val="2"/>
          </rPr>
          <t>Care Cluster 20 - Cognitive Impairment or Dementia Complicated (High Need)</t>
        </r>
      </text>
    </comment>
    <comment ref="B41" authorId="0" shapeId="0">
      <text>
        <r>
          <rPr>
            <b/>
            <sz val="9"/>
            <color indexed="81"/>
            <rFont val="Tahoma"/>
            <family val="2"/>
          </rPr>
          <t>Care Cluster 21 - Cognitive Impairment or Dementia Complicated (High Physical or Engagement)</t>
        </r>
      </text>
    </comment>
  </commentList>
</comments>
</file>

<file path=xl/comments2.xml><?xml version="1.0" encoding="utf-8"?>
<comments xmlns="http://schemas.openxmlformats.org/spreadsheetml/2006/main">
  <authors>
    <author>Benchmark5</author>
  </authors>
  <commentList>
    <comment ref="B16" authorId="0" shapeId="0">
      <text>
        <r>
          <rPr>
            <sz val="9"/>
            <color indexed="81"/>
            <rFont val="Tahoma"/>
            <family val="2"/>
          </rPr>
          <t xml:space="preserve">Warrant to search for and remove patients
</t>
        </r>
      </text>
    </comment>
    <comment ref="B17" authorId="0" shapeId="0">
      <text>
        <r>
          <rPr>
            <sz val="9"/>
            <color indexed="81"/>
            <rFont val="Tahoma"/>
            <family val="2"/>
          </rPr>
          <t>Mentally disordered persons found in public places</t>
        </r>
      </text>
    </comment>
  </commentList>
</comments>
</file>

<file path=xl/comments3.xml><?xml version="1.0" encoding="utf-8"?>
<comments xmlns="http://schemas.openxmlformats.org/spreadsheetml/2006/main">
  <authors>
    <author>Benchmark5</author>
  </authors>
  <commentList>
    <comment ref="A6" authorId="0" shapeId="0">
      <text>
        <r>
          <rPr>
            <b/>
            <sz val="9"/>
            <color indexed="81"/>
            <rFont val="Tahoma"/>
            <family val="2"/>
          </rPr>
          <t>Care Cluster 0 - Variance (unable to assign MENTAL HEALTH CARE CLUSTER CODE)</t>
        </r>
        <r>
          <rPr>
            <sz val="9"/>
            <color indexed="81"/>
            <rFont val="Tahoma"/>
            <family val="2"/>
          </rPr>
          <t xml:space="preserve">
</t>
        </r>
      </text>
    </comment>
    <comment ref="A7" authorId="0" shapeId="0">
      <text>
        <r>
          <rPr>
            <b/>
            <sz val="9"/>
            <color indexed="81"/>
            <rFont val="Tahoma"/>
            <family val="2"/>
          </rPr>
          <t>Care Cluster 1 - Common Mental Health Problems (Low Severity)</t>
        </r>
      </text>
    </comment>
    <comment ref="A8" authorId="0" shapeId="0">
      <text>
        <r>
          <rPr>
            <b/>
            <sz val="9"/>
            <color indexed="81"/>
            <rFont val="Tahoma"/>
            <family val="2"/>
          </rPr>
          <t>Care Cluster 2 - Common Mental Health Problems (Low Severity with Greater Need)</t>
        </r>
      </text>
    </comment>
    <comment ref="A9" authorId="0" shapeId="0">
      <text>
        <r>
          <rPr>
            <b/>
            <sz val="9"/>
            <color indexed="81"/>
            <rFont val="Tahoma"/>
            <family val="2"/>
          </rPr>
          <t>Care Cluster 3 - Non-Psychotic (Moderate Severity)</t>
        </r>
      </text>
    </comment>
    <comment ref="A10" authorId="0" shapeId="0">
      <text>
        <r>
          <rPr>
            <b/>
            <sz val="9"/>
            <color indexed="81"/>
            <rFont val="Tahoma"/>
            <family val="2"/>
          </rPr>
          <t>Care Cluster 4 - Non-Psychotic (Severe)</t>
        </r>
      </text>
    </comment>
    <comment ref="A11" authorId="0" shapeId="0">
      <text>
        <r>
          <rPr>
            <b/>
            <sz val="9"/>
            <color indexed="81"/>
            <rFont val="Tahoma"/>
            <family val="2"/>
          </rPr>
          <t>Care Cluster 5 - Non-Psychotic Disorders (Very Severe)</t>
        </r>
      </text>
    </comment>
    <comment ref="A12" authorId="0" shapeId="0">
      <text>
        <r>
          <rPr>
            <b/>
            <sz val="9"/>
            <color indexed="81"/>
            <rFont val="Tahoma"/>
            <family val="2"/>
          </rPr>
          <t>Care Cluster 6 - Non-Psychotic Disorder of Over-Valued Ideas</t>
        </r>
      </text>
    </comment>
    <comment ref="A13" authorId="0" shapeId="0">
      <text>
        <r>
          <rPr>
            <b/>
            <sz val="9"/>
            <color indexed="81"/>
            <rFont val="Tahoma"/>
            <family val="2"/>
          </rPr>
          <t>Care Cluster 7 - Enduring Non-Psychotic Disorders (High Disability)</t>
        </r>
      </text>
    </comment>
    <comment ref="A14" authorId="0" shapeId="0">
      <text>
        <r>
          <rPr>
            <b/>
            <sz val="9"/>
            <color indexed="81"/>
            <rFont val="Tahoma"/>
            <family val="2"/>
          </rPr>
          <t>Care Cluster 8 - Non-Psychotic Chaotic and Challenging Disorders</t>
        </r>
      </text>
    </comment>
    <comment ref="A15" authorId="0" shapeId="0">
      <text>
        <r>
          <rPr>
            <b/>
            <sz val="9"/>
            <color indexed="81"/>
            <rFont val="Tahoma"/>
            <family val="2"/>
          </rPr>
          <t>Care Cluster 10 - First Episode Psychosis</t>
        </r>
      </text>
    </comment>
    <comment ref="A16" authorId="0" shapeId="0">
      <text>
        <r>
          <rPr>
            <b/>
            <sz val="9"/>
            <color indexed="81"/>
            <rFont val="Tahoma"/>
            <family val="2"/>
          </rPr>
          <t>Care Cluster 11 - Ongoing Recurrent Psychosis (Low Symptoms)</t>
        </r>
      </text>
    </comment>
    <comment ref="A17" authorId="0" shapeId="0">
      <text>
        <r>
          <rPr>
            <b/>
            <sz val="9"/>
            <color indexed="81"/>
            <rFont val="Tahoma"/>
            <family val="2"/>
          </rPr>
          <t>Care Cluster 12 - Ongoing or Recurrent Psychosis (High Disability)</t>
        </r>
      </text>
    </comment>
    <comment ref="A18" authorId="0" shapeId="0">
      <text>
        <r>
          <rPr>
            <b/>
            <sz val="9"/>
            <color indexed="81"/>
            <rFont val="Tahoma"/>
            <family val="2"/>
          </rPr>
          <t>Care Cluster 13 - Ongoing or Recurrent Psychosis (High Symptoms and Disability)</t>
        </r>
      </text>
    </comment>
    <comment ref="A19" authorId="0" shapeId="0">
      <text>
        <r>
          <rPr>
            <b/>
            <sz val="9"/>
            <color indexed="81"/>
            <rFont val="Tahoma"/>
            <family val="2"/>
          </rPr>
          <t>Care Cluster 14 - Psychotic Crisis</t>
        </r>
      </text>
    </comment>
    <comment ref="A20" authorId="0" shapeId="0">
      <text>
        <r>
          <rPr>
            <b/>
            <sz val="9"/>
            <color indexed="81"/>
            <rFont val="Tahoma"/>
            <family val="2"/>
          </rPr>
          <t>Care Cluster 15 - Severe Psychotic Depression</t>
        </r>
      </text>
    </comment>
    <comment ref="A21" authorId="0" shapeId="0">
      <text>
        <r>
          <rPr>
            <b/>
            <sz val="9"/>
            <color indexed="81"/>
            <rFont val="Tahoma"/>
            <family val="2"/>
          </rPr>
          <t>Care Cluster 16 - Dual Diagnosis</t>
        </r>
      </text>
    </comment>
    <comment ref="A22" authorId="0" shapeId="0">
      <text>
        <r>
          <rPr>
            <b/>
            <sz val="9"/>
            <color indexed="81"/>
            <rFont val="Tahoma"/>
            <family val="2"/>
          </rPr>
          <t>Care Cluster 17 - Psychosis and Affective Disorder (Difficult to Engage)</t>
        </r>
      </text>
    </comment>
    <comment ref="A23" authorId="0" shapeId="0">
      <text>
        <r>
          <rPr>
            <b/>
            <sz val="9"/>
            <color indexed="81"/>
            <rFont val="Tahoma"/>
            <family val="2"/>
          </rPr>
          <t>Care Cluster 18 - Cognitive Impairment (Low Need)</t>
        </r>
      </text>
    </comment>
    <comment ref="A24" authorId="0" shapeId="0">
      <text>
        <r>
          <rPr>
            <b/>
            <sz val="9"/>
            <color indexed="81"/>
            <rFont val="Tahoma"/>
            <family val="2"/>
          </rPr>
          <t>Care Cluster 19 - Cognitive Impairment or Dementia Complicated (Moderate Need)</t>
        </r>
      </text>
    </comment>
    <comment ref="A25" authorId="0" shapeId="0">
      <text>
        <r>
          <rPr>
            <b/>
            <sz val="9"/>
            <color indexed="81"/>
            <rFont val="Tahoma"/>
            <family val="2"/>
          </rPr>
          <t>Care Cluster 20 - Cognitive Impairment or Dementia Complicated (High Need)</t>
        </r>
      </text>
    </comment>
    <comment ref="A26" authorId="0" shapeId="0">
      <text>
        <r>
          <rPr>
            <b/>
            <sz val="9"/>
            <color indexed="81"/>
            <rFont val="Tahoma"/>
            <family val="2"/>
          </rPr>
          <t>Care Cluster 21 - Cognitive Impairment or Dementia Complicated (High Physical or Engagement)</t>
        </r>
      </text>
    </comment>
    <comment ref="A34" authorId="0" shapeId="0">
      <text>
        <r>
          <rPr>
            <b/>
            <sz val="9"/>
            <color indexed="81"/>
            <rFont val="Tahoma"/>
            <family val="2"/>
          </rPr>
          <t>Care Cluster 0 - Variance (unable to assign MENTAL HEALTH CARE CLUSTER CODE)</t>
        </r>
        <r>
          <rPr>
            <sz val="9"/>
            <color indexed="81"/>
            <rFont val="Tahoma"/>
            <family val="2"/>
          </rPr>
          <t xml:space="preserve">
</t>
        </r>
      </text>
    </comment>
    <comment ref="A35" authorId="0" shapeId="0">
      <text>
        <r>
          <rPr>
            <b/>
            <sz val="9"/>
            <color indexed="81"/>
            <rFont val="Tahoma"/>
            <family val="2"/>
          </rPr>
          <t>Care Cluster 1 - Common Mental Health Problems (Low Severity)</t>
        </r>
      </text>
    </comment>
    <comment ref="A36" authorId="0" shapeId="0">
      <text>
        <r>
          <rPr>
            <b/>
            <sz val="9"/>
            <color indexed="81"/>
            <rFont val="Tahoma"/>
            <family val="2"/>
          </rPr>
          <t>Care Cluster 2 - Common Mental Health Problems (Low Severity with Greater Need)</t>
        </r>
      </text>
    </comment>
    <comment ref="A37" authorId="0" shapeId="0">
      <text>
        <r>
          <rPr>
            <b/>
            <sz val="9"/>
            <color indexed="81"/>
            <rFont val="Tahoma"/>
            <family val="2"/>
          </rPr>
          <t>Care Cluster 3 - Non-Psychotic (Moderate Severity)</t>
        </r>
      </text>
    </comment>
    <comment ref="A38" authorId="0" shapeId="0">
      <text>
        <r>
          <rPr>
            <b/>
            <sz val="9"/>
            <color indexed="81"/>
            <rFont val="Tahoma"/>
            <family val="2"/>
          </rPr>
          <t>Care Cluster 4 - Non-Psychotic (Severe)</t>
        </r>
      </text>
    </comment>
    <comment ref="A39" authorId="0" shapeId="0">
      <text>
        <r>
          <rPr>
            <b/>
            <sz val="9"/>
            <color indexed="81"/>
            <rFont val="Tahoma"/>
            <family val="2"/>
          </rPr>
          <t>Care Cluster 5 - Non-Psychotic Disorders (Very Severe)</t>
        </r>
      </text>
    </comment>
    <comment ref="A40" authorId="0" shapeId="0">
      <text>
        <r>
          <rPr>
            <b/>
            <sz val="9"/>
            <color indexed="81"/>
            <rFont val="Tahoma"/>
            <family val="2"/>
          </rPr>
          <t>Care Cluster 6 - Non-Psychotic Disorder of Over-Valued Ideas</t>
        </r>
      </text>
    </comment>
    <comment ref="A41" authorId="0" shapeId="0">
      <text>
        <r>
          <rPr>
            <b/>
            <sz val="9"/>
            <color indexed="81"/>
            <rFont val="Tahoma"/>
            <family val="2"/>
          </rPr>
          <t>Care Cluster 7 - Enduring Non-Psychotic Disorders (High Disability)</t>
        </r>
      </text>
    </comment>
    <comment ref="A42" authorId="0" shapeId="0">
      <text>
        <r>
          <rPr>
            <b/>
            <sz val="9"/>
            <color indexed="81"/>
            <rFont val="Tahoma"/>
            <family val="2"/>
          </rPr>
          <t>Care Cluster 8 - Non-Psychotic Chaotic and Challenging Disorders</t>
        </r>
      </text>
    </comment>
    <comment ref="A43" authorId="0" shapeId="0">
      <text>
        <r>
          <rPr>
            <b/>
            <sz val="9"/>
            <color indexed="81"/>
            <rFont val="Tahoma"/>
            <family val="2"/>
          </rPr>
          <t>Care Cluster 10 - First Episode Psychosis</t>
        </r>
      </text>
    </comment>
    <comment ref="A44" authorId="0" shapeId="0">
      <text>
        <r>
          <rPr>
            <b/>
            <sz val="9"/>
            <color indexed="81"/>
            <rFont val="Tahoma"/>
            <family val="2"/>
          </rPr>
          <t>Care Cluster 11 - Ongoing Recurrent Psychosis (Low Symptoms)</t>
        </r>
      </text>
    </comment>
    <comment ref="A45" authorId="0" shapeId="0">
      <text>
        <r>
          <rPr>
            <b/>
            <sz val="9"/>
            <color indexed="81"/>
            <rFont val="Tahoma"/>
            <family val="2"/>
          </rPr>
          <t>Care Cluster 12 - Ongoing or Recurrent Psychosis (High Disability)</t>
        </r>
      </text>
    </comment>
    <comment ref="A46" authorId="0" shapeId="0">
      <text>
        <r>
          <rPr>
            <b/>
            <sz val="9"/>
            <color indexed="81"/>
            <rFont val="Tahoma"/>
            <family val="2"/>
          </rPr>
          <t>Care Cluster 13 - Ongoing or Recurrent Psychosis (High Symptoms and Disability)</t>
        </r>
      </text>
    </comment>
    <comment ref="A47" authorId="0" shapeId="0">
      <text>
        <r>
          <rPr>
            <b/>
            <sz val="9"/>
            <color indexed="81"/>
            <rFont val="Tahoma"/>
            <family val="2"/>
          </rPr>
          <t>Care Cluster 14 - Psychotic Crisis</t>
        </r>
      </text>
    </comment>
    <comment ref="A48" authorId="0" shapeId="0">
      <text>
        <r>
          <rPr>
            <b/>
            <sz val="9"/>
            <color indexed="81"/>
            <rFont val="Tahoma"/>
            <family val="2"/>
          </rPr>
          <t>Care Cluster 15 - Severe Psychotic Depression</t>
        </r>
      </text>
    </comment>
    <comment ref="A49" authorId="0" shapeId="0">
      <text>
        <r>
          <rPr>
            <b/>
            <sz val="9"/>
            <color indexed="81"/>
            <rFont val="Tahoma"/>
            <family val="2"/>
          </rPr>
          <t>Care Cluster 16 - Dual Diagnosis</t>
        </r>
      </text>
    </comment>
    <comment ref="A50" authorId="0" shapeId="0">
      <text>
        <r>
          <rPr>
            <b/>
            <sz val="9"/>
            <color indexed="81"/>
            <rFont val="Tahoma"/>
            <family val="2"/>
          </rPr>
          <t>Care Cluster 17 - Psychosis and Affective Disorder (Difficult to Engage)</t>
        </r>
      </text>
    </comment>
    <comment ref="A51" authorId="0" shapeId="0">
      <text>
        <r>
          <rPr>
            <b/>
            <sz val="9"/>
            <color indexed="81"/>
            <rFont val="Tahoma"/>
            <family val="2"/>
          </rPr>
          <t>Care Cluster 18 - Cognitive Impairment (Low Need)</t>
        </r>
      </text>
    </comment>
    <comment ref="A52" authorId="0" shapeId="0">
      <text>
        <r>
          <rPr>
            <b/>
            <sz val="9"/>
            <color indexed="81"/>
            <rFont val="Tahoma"/>
            <family val="2"/>
          </rPr>
          <t>Care Cluster 19 - Cognitive Impairment or Dementia Complicated (Moderate Need)</t>
        </r>
      </text>
    </comment>
    <comment ref="A53" authorId="0" shapeId="0">
      <text>
        <r>
          <rPr>
            <b/>
            <sz val="9"/>
            <color indexed="81"/>
            <rFont val="Tahoma"/>
            <family val="2"/>
          </rPr>
          <t>Care Cluster 20 - Cognitive Impairment or Dementia Complicated (High Need)</t>
        </r>
      </text>
    </comment>
    <comment ref="A54" authorId="0" shapeId="0">
      <text>
        <r>
          <rPr>
            <b/>
            <sz val="9"/>
            <color indexed="81"/>
            <rFont val="Tahoma"/>
            <family val="2"/>
          </rPr>
          <t>Care Cluster 21 - Cognitive Impairment or Dementia Complicated (High Physical or Engagement)</t>
        </r>
      </text>
    </comment>
  </commentList>
</comments>
</file>

<file path=xl/comments4.xml><?xml version="1.0" encoding="utf-8"?>
<comments xmlns="http://schemas.openxmlformats.org/spreadsheetml/2006/main">
  <authors>
    <author>Benchmark5</author>
  </authors>
  <commentList>
    <comment ref="A7" authorId="0" shapeId="0">
      <text>
        <r>
          <rPr>
            <sz val="9"/>
            <color indexed="81"/>
            <rFont val="Tahoma"/>
            <family val="2"/>
          </rPr>
          <t>This is a civil admission for assessment (or assessment followed by treatment) and lasts for a maximum of 28 days. It cannot be renewed, so will lapse at the end of the period; however, the patient can at any time be placed under section 3 instead.</t>
        </r>
      </text>
    </comment>
    <comment ref="A8" authorId="0" shapeId="0">
      <text>
        <r>
          <rPr>
            <sz val="9"/>
            <color indexed="81"/>
            <rFont val="Tahoma"/>
            <family val="2"/>
          </rPr>
          <t>This is a civil admission for treatment. The initial duration is for a maximum of 6 months. It can be renewed for a further period of 6 months; after that, for further periods of 12 months.</t>
        </r>
      </text>
    </comment>
    <comment ref="A10" authorId="0" shapeId="0">
      <text>
        <r>
          <rPr>
            <sz val="9"/>
            <color indexed="81"/>
            <rFont val="Tahoma"/>
            <family val="2"/>
          </rPr>
          <t>This is a court order imposed instead of a prison sentence, if the offender is sufficiently mentally unwell at the time of sentencing to require hospitalisation</t>
        </r>
      </text>
    </comment>
    <comment ref="A11" authorId="0" shapeId="0">
      <text>
        <r>
          <rPr>
            <sz val="9"/>
            <color indexed="81"/>
            <rFont val="Tahoma"/>
            <family val="2"/>
          </rPr>
          <t>This is a court order, which can only be made by the Crown Court, which imposes a s37 hospital order together with a s41 restriction order. The restriction order is imposed to protect the public from serious harm. The restrictions affect leave of absence, transfer between hospitals, and discharge, all of which require Ministry of Justice permission.</t>
        </r>
      </text>
    </comment>
    <comment ref="A12" authorId="0" shapeId="0">
      <text>
        <r>
          <rPr>
            <sz val="9"/>
            <color indexed="81"/>
            <rFont val="Tahoma"/>
            <family val="2"/>
          </rPr>
          <t>This is called a transfer direction, and is used by the Ministry of Justice to transfer a serving prisoner to hospital. It operates just like s37 so is often called a “notional section 37”. The patient cannot be returned to prison unless they breach licence conditions</t>
        </r>
      </text>
    </comment>
    <comment ref="A13" authorId="0" shapeId="0">
      <text>
        <r>
          <rPr>
            <sz val="9"/>
            <color indexed="81"/>
            <rFont val="Tahoma"/>
            <family val="2"/>
          </rPr>
          <t>This is a transfer direction under s47 together with a restriction direction under s49. The restrictions are the same as those in s41. The prisoner can be transferred back to prison at any time, on medical advice or the advice of the MHRT. In theory these patients can be discharged directly into the community, but in practice (except for a minority called “technical lifers”) they are returned to prison when the MHA is not necessary</t>
        </r>
      </text>
    </comment>
  </commentList>
</comments>
</file>

<file path=xl/sharedStrings.xml><?xml version="1.0" encoding="utf-8"?>
<sst xmlns="http://schemas.openxmlformats.org/spreadsheetml/2006/main" count="1537" uniqueCount="1036">
  <si>
    <t>QUESTION</t>
  </si>
  <si>
    <t>DATA DEFINITION</t>
  </si>
  <si>
    <t>What type of organisation are you?</t>
  </si>
  <si>
    <t>%</t>
  </si>
  <si>
    <t>WTE clinical staff vacancies</t>
  </si>
  <si>
    <t>WTE non- clinical staff vacancies</t>
  </si>
  <si>
    <t>Staff sickness / absence %</t>
  </si>
  <si>
    <t>Staff turnover %</t>
  </si>
  <si>
    <t>Name of responding organisation</t>
  </si>
  <si>
    <t>Lead person responsible for this specification</t>
  </si>
  <si>
    <t>Narrative</t>
  </si>
  <si>
    <t>Drop down for subsequent database analysis</t>
  </si>
  <si>
    <t>Contact details (telephone)</t>
  </si>
  <si>
    <t>Contact details - e-mail</t>
  </si>
  <si>
    <t>Organisation details questions</t>
  </si>
  <si>
    <t>PICU</t>
  </si>
  <si>
    <t>Low Secure</t>
  </si>
  <si>
    <t>Medium Secure</t>
  </si>
  <si>
    <t>High Secure</t>
  </si>
  <si>
    <t>High Dependency Rehabilitation</t>
  </si>
  <si>
    <t>Longer Term Complex / Continuing Care</t>
  </si>
  <si>
    <t>Totals</t>
  </si>
  <si>
    <t>Number of wards</t>
  </si>
  <si>
    <t>Patients with Psychotic / severe Mental Illness (1 + previous admissions)</t>
  </si>
  <si>
    <t>F20-F29, F30 - F31</t>
  </si>
  <si>
    <t>Patients with Organic Illness (1 + previous admissions)</t>
  </si>
  <si>
    <t>Patients with Psychotic / severe Mental Illness (no previous admissions)</t>
  </si>
  <si>
    <t>Patients with Organic Illness (no previous admissions)</t>
  </si>
  <si>
    <t>Patients with severe depression / severe anxiety / other eating disorders …</t>
  </si>
  <si>
    <t>F32 - 39, F40 - 48, F50</t>
  </si>
  <si>
    <t>Patients with Personality disorder as primary diagnosis</t>
  </si>
  <si>
    <t>F60 - F69</t>
  </si>
  <si>
    <t>Patients allocated to cluster 1</t>
  </si>
  <si>
    <t>Patients allocated to cluster 2</t>
  </si>
  <si>
    <t>Patients allocated to cluster 3</t>
  </si>
  <si>
    <t>Patients allocated to cluster 4</t>
  </si>
  <si>
    <t>Patients allocated to cluster 5</t>
  </si>
  <si>
    <t>Patients allocated to cluster 6</t>
  </si>
  <si>
    <t>Patients allocated to cluster 7</t>
  </si>
  <si>
    <t>Patients allocated to cluster 8</t>
  </si>
  <si>
    <t>Patients allocated to cluster 10</t>
  </si>
  <si>
    <t>Patients allocated to cluster 11</t>
  </si>
  <si>
    <t>Patients allocated to cluster 12</t>
  </si>
  <si>
    <t>Patients allocated to cluster 13</t>
  </si>
  <si>
    <t>Patients allocated to cluster 14</t>
  </si>
  <si>
    <t>Patients allocated to cluster 15</t>
  </si>
  <si>
    <t>Patients allocated to cluster 16</t>
  </si>
  <si>
    <t>Patients allocated to cluster 17</t>
  </si>
  <si>
    <t>Patients allocated to cluster 18</t>
  </si>
  <si>
    <t>Patients allocated to cluster 19</t>
  </si>
  <si>
    <t>Patients allocated to cluster 20</t>
  </si>
  <si>
    <t>Patients allocated to cluster 21</t>
  </si>
  <si>
    <t>Total patients</t>
  </si>
  <si>
    <t xml:space="preserve">Baseline demographic questions </t>
  </si>
  <si>
    <t>BED OCCUPANCY RATES</t>
  </si>
  <si>
    <t>DELAYED DISCHARGES</t>
  </si>
  <si>
    <t>AVERAGE LENGTHS OF STAY - INCLUDING LEAVE</t>
  </si>
  <si>
    <t>UNADJUSTED FOR OUTLIERS (IN DAYS)</t>
  </si>
  <si>
    <t>AVERAGE LENGTHS OF STAY - EXCLUDING LEAVE</t>
  </si>
  <si>
    <t>Forensic</t>
  </si>
  <si>
    <t>DATA GUIDE - NUMERICAL, QUESTION, DROP-DOWN LIST OR NARRATIVE RESPONSE REQUIRED</t>
  </si>
  <si>
    <t>Numerical</t>
  </si>
  <si>
    <t>Assertive Outreach</t>
  </si>
  <si>
    <t xml:space="preserve">Drop down list - Yes or No </t>
  </si>
  <si>
    <t>A team specifically for those experiencing symptoms of psychosis for the first time and/or for young people experiencing symptoms of psychosis</t>
  </si>
  <si>
    <t>A team providing specialist forensic mental health services  for people with mental health problems who have been arrested, who are on remand or who have been to court and found guilty of a crime</t>
  </si>
  <si>
    <t>Other</t>
  </si>
  <si>
    <t>Number of above patients on CPA</t>
  </si>
  <si>
    <t>Linkages to Primary Care</t>
  </si>
  <si>
    <t>Social Workers</t>
  </si>
  <si>
    <t>Occupational Therapists (OT)</t>
  </si>
  <si>
    <t>Clinical Psychologists</t>
  </si>
  <si>
    <t>Outreach workers</t>
  </si>
  <si>
    <t>Psychotherapists</t>
  </si>
  <si>
    <t>Team Manager</t>
  </si>
  <si>
    <t>Admin support to Community Mental Health</t>
  </si>
  <si>
    <t>Please give a figure based upon hours per week (e.g. Mon-Fri 09.00 - 17.00 service is 40 hours per week)</t>
  </si>
  <si>
    <t>Crisis Support - total hours per week provided</t>
  </si>
  <si>
    <t>Liaison with other parts of the health system</t>
  </si>
  <si>
    <t>Complaints/Compliments</t>
  </si>
  <si>
    <t>SUIs</t>
  </si>
  <si>
    <t>Good Practice</t>
  </si>
  <si>
    <t xml:space="preserve">DELAYED DISCHARGES </t>
  </si>
  <si>
    <t>INPATIENT ACTIVITY - SPECIALIST SERVICES</t>
  </si>
  <si>
    <t>SPECIALIST INPATIENT SERVICES</t>
  </si>
  <si>
    <t>Psychiatry - Consultant</t>
  </si>
  <si>
    <t>Psychiatry - Other</t>
  </si>
  <si>
    <t>Total</t>
  </si>
  <si>
    <t>Benchmarking Community Mental Health Teams</t>
  </si>
  <si>
    <t>Generic CMHT</t>
  </si>
  <si>
    <t>CRHT</t>
  </si>
  <si>
    <t>Early Intervention (incl Early Onset Psychosis)</t>
  </si>
  <si>
    <t>Assessment &amp; Brief Intervention (incl PMHT)</t>
  </si>
  <si>
    <t>Older People</t>
  </si>
  <si>
    <t>Nursing - Band 5</t>
  </si>
  <si>
    <t>Nursing - Band 6</t>
  </si>
  <si>
    <t>Nursing - Band 7</t>
  </si>
  <si>
    <t>Nursing - Band 8</t>
  </si>
  <si>
    <t>Summary Workforce and Finance Metrics</t>
  </si>
  <si>
    <t>A team providing mental health services to Older Adults in a community setting</t>
  </si>
  <si>
    <t>Do the Community Mental Health Teams provide support to Carers?</t>
  </si>
  <si>
    <t>Is there a single point of entry into services?</t>
  </si>
  <si>
    <t>Daytime and extended hours support - hours per week Generic Community Mental Health Teams</t>
  </si>
  <si>
    <t>Caseload for Community Mental Health Teams</t>
  </si>
  <si>
    <t>Community Based Mental Health Teams - Team Composition WTE</t>
  </si>
  <si>
    <t>Mental Health services - Number of complaints per annum</t>
  </si>
  <si>
    <t>Commissioned services - Community Mental Health</t>
  </si>
  <si>
    <t>Do Community Mental Health Teams have dedicated Medical support?</t>
  </si>
  <si>
    <t>Is there regular discussion of joint patients between Primary Care Mental Health teams and Community Mental Health?</t>
  </si>
  <si>
    <t>Name of member organisation contact responsible for coordinating data collection</t>
  </si>
  <si>
    <t>Numeric</t>
  </si>
  <si>
    <t>Management</t>
  </si>
  <si>
    <t>Administrative and Clerical</t>
  </si>
  <si>
    <t>Other Staff</t>
  </si>
  <si>
    <t>This costing basis includes the full apportionment of additional costs including indirect costs and corporate overheads to reach a full cost position.  HFMA guidance can be referred to if Finance colleagues require additional guidance  http://www.hfma.org.uk/costing/</t>
  </si>
  <si>
    <t>Patients not yet clustered</t>
  </si>
  <si>
    <t>WTE total vacancies</t>
  </si>
  <si>
    <t>WTE Workforce Analysis</t>
  </si>
  <si>
    <t>Community Based Mental Health Teams - Profiles</t>
  </si>
  <si>
    <t xml:space="preserve">Access </t>
  </si>
  <si>
    <t>Community Based Mental Health Teams - Caseload Profiles</t>
  </si>
  <si>
    <t>DATA</t>
  </si>
  <si>
    <t>Agenda for Change Grade-Mix Analysis</t>
  </si>
  <si>
    <t>COMMUNITY SERVICE MODEL</t>
  </si>
  <si>
    <t>COMMUNITY WORKFORCE &amp; FINANCE ANALYSIS</t>
  </si>
  <si>
    <t>1. Instructions</t>
  </si>
  <si>
    <t>Questions and further information</t>
  </si>
  <si>
    <t>This data template contains data collection profiles for use in benchmarking Mental Health Services</t>
  </si>
  <si>
    <t>The objective of the data collection process is to collect a dataset from providers that can be used in benchmarking mental health services in both inpatient and community settings.  The benchmarks used are essentially quantitative in nature and will be supplemented through discussions with participants when initial data profiles have been collected, to ensure a rounded interpretation of services can be made.</t>
  </si>
  <si>
    <t>Inpatient Care and Crisis Response</t>
  </si>
  <si>
    <t>Number should be consistent with that reported on STEIS</t>
  </si>
  <si>
    <t>Eating Disorders</t>
  </si>
  <si>
    <t>Mother and Baby</t>
  </si>
  <si>
    <t>Excludes planned readmissions</t>
  </si>
  <si>
    <t>Other Mental Health Beds (excludes CAMHS, Substance Misuse, and MoD)</t>
  </si>
  <si>
    <t>Patients with diagnosis other than the above e.g. no mental illness &amp; no diagnosis</t>
  </si>
  <si>
    <t>Patients with a cluster of zero</t>
  </si>
  <si>
    <t>Other Specialist Mental Health Beds (excludes CAMHS, Substance Misuse, and MoD)</t>
  </si>
  <si>
    <t>Activity data relates only to patient stays within the specialist services listed on this page</t>
  </si>
  <si>
    <t>Memory Services</t>
  </si>
  <si>
    <t>Does this team provide support to Adults and Older Adults?</t>
  </si>
  <si>
    <t>Drop down list</t>
  </si>
  <si>
    <t>How many teams of each kind do you provide to your catchment population?</t>
  </si>
  <si>
    <t>Typical Team Description</t>
  </si>
  <si>
    <t>A team dedicated to providing rapid access triage and assessment services including time limited brief interventions and close liaison between primary care and specialist mental health services</t>
  </si>
  <si>
    <t>A multi-disciplinary team that specifically targets patients with eating disorders</t>
  </si>
  <si>
    <t>A specialist team dedicated to assessing and supporting patients who may have a memory problem or similar cognitive impairment</t>
  </si>
  <si>
    <t>Any other community mental health team configuration/make-up not mentioned above</t>
  </si>
  <si>
    <t>Percentage of CPA patients having a first follow-up appointment within 7 days of discharge from in-patient care</t>
  </si>
  <si>
    <t>Department of Health guidance is that patients are admitted onto caseload after a 2nd face to face contact</t>
  </si>
  <si>
    <t>Primary Care (GP &amp; other)</t>
  </si>
  <si>
    <t>Self and Carer</t>
  </si>
  <si>
    <t xml:space="preserve">Other </t>
  </si>
  <si>
    <t>Referrals Accepted</t>
  </si>
  <si>
    <t>NHS Data Dictionary category A</t>
  </si>
  <si>
    <t>NHS Data Dictionary category B</t>
  </si>
  <si>
    <t>NHS Data Dictionary category J</t>
  </si>
  <si>
    <t>NHS Data Dictionary category K</t>
  </si>
  <si>
    <t>Patients offered an appointment who failed to attend (show rate as percentage)</t>
  </si>
  <si>
    <t>Open CMHT patients</t>
  </si>
  <si>
    <t>Number of Serious Incidents per annum</t>
  </si>
  <si>
    <t>Mental Health services - Percentage of complaints responded to within agreed timeframes</t>
  </si>
  <si>
    <t>COMMENTS SHEET</t>
  </si>
  <si>
    <t>Please use this sheet to highlight any interpretation to the data you have submitted</t>
  </si>
  <si>
    <t>Sheet title</t>
  </si>
  <si>
    <t>Row reference</t>
  </si>
  <si>
    <t>Cell reference (if necessary)</t>
  </si>
  <si>
    <t>Comment</t>
  </si>
  <si>
    <t>SUICIDE AND HOMICIDE</t>
  </si>
  <si>
    <t>These data items are intended to supplement the data collected by NCISH as part of the existing national work on this Confidential Inquiry.</t>
  </si>
  <si>
    <t>The questions on this area of the specification relate to the incidence of suicide, homicide and unexplained death of mental health service users.</t>
  </si>
  <si>
    <t>Number of suspected suicides</t>
  </si>
  <si>
    <t>Number of homicides</t>
  </si>
  <si>
    <t>Number of sudden unexpected inpatient deaths</t>
  </si>
  <si>
    <t>Number of other Serious Incidents</t>
  </si>
  <si>
    <t xml:space="preserve"> - section 2</t>
  </si>
  <si>
    <t xml:space="preserve"> - section 3</t>
  </si>
  <si>
    <t xml:space="preserve"> - section 37</t>
  </si>
  <si>
    <t xml:space="preserve"> - section 37 / 41</t>
  </si>
  <si>
    <t xml:space="preserve"> - section 47</t>
  </si>
  <si>
    <t xml:space="preserve"> - section 47/49</t>
  </si>
  <si>
    <t>Discharge from Mental Health Act detention</t>
  </si>
  <si>
    <t>Restricted discharges</t>
  </si>
  <si>
    <t>Unrestricted discharges</t>
  </si>
  <si>
    <t>Nearest relative discharge</t>
  </si>
  <si>
    <t>Home Treatment</t>
  </si>
  <si>
    <t>Liaison Psychiatry</t>
  </si>
  <si>
    <t>Total Staff</t>
  </si>
  <si>
    <t>Outcomes</t>
  </si>
  <si>
    <t>WTE clinical staff in post</t>
  </si>
  <si>
    <t>WTE non-clinical staff in post</t>
  </si>
  <si>
    <t>CMHT Discharges</t>
  </si>
  <si>
    <t>Average length of stay in CMHT for caseload (in months)</t>
  </si>
  <si>
    <t>This area of the data collection covers a number of data metrics requested by the National Confidential Inquiry into Suicide and Homicide (NCISH).</t>
  </si>
  <si>
    <t>Serious Incidents are defined as those with a level 4 status reported on UNIFY</t>
  </si>
  <si>
    <t>This section of the data collection template attempts to collect data on community mental health service models.  It is acknowledged that there is much local variation in service models.</t>
  </si>
  <si>
    <t>Please give a figure based upon hours per week - crisis support only (in hours with a maximum of 168 hours per week available)</t>
  </si>
  <si>
    <t>Sections 135 &amp; 136</t>
  </si>
  <si>
    <t>Other liaison support (e.g. wards &amp; other)</t>
  </si>
  <si>
    <t>A&amp;E Liaison WTE</t>
  </si>
  <si>
    <t>Total WTE</t>
  </si>
  <si>
    <t>Total £</t>
  </si>
  <si>
    <t>Nursing</t>
  </si>
  <si>
    <t xml:space="preserve">An unexplained death of an in-patient within an hour of symptom onset, including sudden cardiac deaths where the underlying cause is unknown. </t>
  </si>
  <si>
    <t xml:space="preserve">How many deaths occurred within an hour of restraint, or were apparently caused by restraint?  </t>
  </si>
  <si>
    <t>Psychology - Other</t>
  </si>
  <si>
    <t>Psychiatry - Consultant (Dementia / Old Age)</t>
  </si>
  <si>
    <t>Psychological Therapists</t>
  </si>
  <si>
    <t>Does your organisation provide Quality Dashboards for use by clinicians and managers?</t>
  </si>
  <si>
    <t>Are Quality Dashboards used by clinical teams?</t>
  </si>
  <si>
    <t>Quality Dashboards could cover a number of areas including; access and waiting, caseloads, activity, outcomes, quality indicators etc</t>
  </si>
  <si>
    <t>Do clinical teams actively use electronic data in providing and managing care?</t>
  </si>
  <si>
    <t>Do Executive Teams actively use quality standards and performance reports to manage and monitor care?</t>
  </si>
  <si>
    <t>A&amp;E Liaison</t>
  </si>
  <si>
    <t>A&amp;E Liaison £</t>
  </si>
  <si>
    <t>A team that provides support to mothers and expectant mothers experiencing mental health problems</t>
  </si>
  <si>
    <t>For complete descriptions of the category codes</t>
  </si>
  <si>
    <t>Click Here</t>
  </si>
  <si>
    <t>Category</t>
  </si>
  <si>
    <t>Category Code</t>
  </si>
  <si>
    <t>Description</t>
  </si>
  <si>
    <t>Organic, including symptomatic, mental disorders (F00-F09)</t>
  </si>
  <si>
    <t>F00</t>
  </si>
  <si>
    <t>Dementia in Alzheimer disease </t>
  </si>
  <si>
    <t>F01</t>
  </si>
  <si>
    <t>Vascular dementia</t>
  </si>
  <si>
    <t>F02</t>
  </si>
  <si>
    <t>Dementia in other diseases classified elsewhere</t>
  </si>
  <si>
    <t>F03</t>
  </si>
  <si>
    <t>Unspecified dementia</t>
  </si>
  <si>
    <t>F04</t>
  </si>
  <si>
    <t>Organic amnesic syndrome, not induced by alcohol and other psychoactive substances</t>
  </si>
  <si>
    <t>F05</t>
  </si>
  <si>
    <t>Delirium, not induced by alcohol and other psychoactive substances</t>
  </si>
  <si>
    <t>F06</t>
  </si>
  <si>
    <t>Other mental disorders due to brain damage and dysfunction and to physical disease</t>
  </si>
  <si>
    <t>F07</t>
  </si>
  <si>
    <t>Personality and behavioural disorders due to brain disease, damage and dysfunction</t>
  </si>
  <si>
    <t>F09</t>
  </si>
  <si>
    <t>Unspecified organic or symptomatic mental disorder</t>
  </si>
  <si>
    <t>Mental and behavioural disorders due to psychoactive substance use (F10-F19)</t>
  </si>
  <si>
    <t>F10</t>
  </si>
  <si>
    <t>Mental and behavioural disorders due to use of alcohol</t>
  </si>
  <si>
    <t>F11</t>
  </si>
  <si>
    <t>Mental and behavioural disorders due to use of opioids</t>
  </si>
  <si>
    <t>F12</t>
  </si>
  <si>
    <t>Mental and behavioural disorders due to use of cannabinoids</t>
  </si>
  <si>
    <t>F13</t>
  </si>
  <si>
    <t>Mental and behavioural disorders due to use of sedatives or hypnotics</t>
  </si>
  <si>
    <t>F14</t>
  </si>
  <si>
    <t>Mental and behavioural disorders due to use of cocaine</t>
  </si>
  <si>
    <t>F15</t>
  </si>
  <si>
    <t>Mental and behavioural disorders due to use of other stimulants, including caffeine</t>
  </si>
  <si>
    <t>F16</t>
  </si>
  <si>
    <t>Mental and behavioural disorders due to use of hallucinogens</t>
  </si>
  <si>
    <t>F17</t>
  </si>
  <si>
    <t>Mental and behavioural disorders due to use of tobacco</t>
  </si>
  <si>
    <t>F18</t>
  </si>
  <si>
    <t>Mental and behavioural disorders due to use of volatile solvents</t>
  </si>
  <si>
    <t>F19</t>
  </si>
  <si>
    <t>Mental and behavioural disorders due to multiple drug use and use of other psychoactive substances</t>
  </si>
  <si>
    <t>Schizophrenia, schizotypal and delusional disorders (F20-F29)</t>
  </si>
  <si>
    <t>F20</t>
  </si>
  <si>
    <t>Schizophrenia</t>
  </si>
  <si>
    <t>F21</t>
  </si>
  <si>
    <t>Schizotypal disorder</t>
  </si>
  <si>
    <t>F22</t>
  </si>
  <si>
    <t>Persistent delusional disorders</t>
  </si>
  <si>
    <t>F23</t>
  </si>
  <si>
    <t>Acute and transient psychotic disorders</t>
  </si>
  <si>
    <t>F24</t>
  </si>
  <si>
    <t>Induced delusional disorder</t>
  </si>
  <si>
    <t>F25</t>
  </si>
  <si>
    <t>Schizoaffective disorders</t>
  </si>
  <si>
    <t>F28</t>
  </si>
  <si>
    <t>Other nonorganic psychotic disorders</t>
  </si>
  <si>
    <t>F29</t>
  </si>
  <si>
    <t>Unspecified nonorganic psychosis</t>
  </si>
  <si>
    <t>Mood [affective] disorders (F30 - F39)</t>
  </si>
  <si>
    <t>F30</t>
  </si>
  <si>
    <t>Manic episode</t>
  </si>
  <si>
    <t>F31</t>
  </si>
  <si>
    <t>Bipolar affective disorder</t>
  </si>
  <si>
    <t>F32</t>
  </si>
  <si>
    <t>Depressive episode</t>
  </si>
  <si>
    <t>F33</t>
  </si>
  <si>
    <t>Recurrent depressive disorder</t>
  </si>
  <si>
    <t>F34</t>
  </si>
  <si>
    <t>Persistent mood [affective] disorders</t>
  </si>
  <si>
    <t>F38</t>
  </si>
  <si>
    <t>Other mood [affective] disorders</t>
  </si>
  <si>
    <t>F39</t>
  </si>
  <si>
    <t>Unspecified mood [affective] disorder</t>
  </si>
  <si>
    <t>Neurotic, stress-related and somatoform disorders (F40-F48)</t>
  </si>
  <si>
    <t>F40</t>
  </si>
  <si>
    <t>Phobic anxiety disorders</t>
  </si>
  <si>
    <t>F41</t>
  </si>
  <si>
    <t>Other anxiety disorders</t>
  </si>
  <si>
    <t>F42</t>
  </si>
  <si>
    <t>Obsessive-compulsive disorder</t>
  </si>
  <si>
    <t>F43</t>
  </si>
  <si>
    <t>Reaction to severe stress, and adjustment disorders</t>
  </si>
  <si>
    <t>F44</t>
  </si>
  <si>
    <t>Dissociative [conversion] disorders</t>
  </si>
  <si>
    <t>F45</t>
  </si>
  <si>
    <t>Somatoform disorders</t>
  </si>
  <si>
    <t>F48</t>
  </si>
  <si>
    <t>Other neurotic disorders</t>
  </si>
  <si>
    <t>Behavioural syndromes associated with physiological disturbances and physical factors (F50-F59)</t>
  </si>
  <si>
    <t>F50</t>
  </si>
  <si>
    <t>Eating disorders</t>
  </si>
  <si>
    <t>F51</t>
  </si>
  <si>
    <t>Nonorganic sleep disorders</t>
  </si>
  <si>
    <t>F52</t>
  </si>
  <si>
    <t>Sexual dysfunction, not caused by organic disorder or disease</t>
  </si>
  <si>
    <t>F53</t>
  </si>
  <si>
    <t>Mental and behavioural disorders associated with the puerperium, not elsewhere classified</t>
  </si>
  <si>
    <t>F54</t>
  </si>
  <si>
    <t>Psychological and behavioural factors associated with disorders or diseases classified elsewhere</t>
  </si>
  <si>
    <t>F55</t>
  </si>
  <si>
    <t>Abuse of non-dependence-producing substances</t>
  </si>
  <si>
    <t>F59</t>
  </si>
  <si>
    <t>Unspecified behavioural syndromes associated with physiological disturbances and physical factors</t>
  </si>
  <si>
    <t>Disorders of adult personality and behaviour (F60-F69)</t>
  </si>
  <si>
    <t>F60</t>
  </si>
  <si>
    <t>Specific personality disorders</t>
  </si>
  <si>
    <t>F61</t>
  </si>
  <si>
    <t>Mixed and other personality disorders</t>
  </si>
  <si>
    <t>F62</t>
  </si>
  <si>
    <t>Enduring personality changes, not attributable to brain damage and disease</t>
  </si>
  <si>
    <t>F63</t>
  </si>
  <si>
    <t>Habit and impulse disorders</t>
  </si>
  <si>
    <t>F64</t>
  </si>
  <si>
    <t>Gender identity disorders</t>
  </si>
  <si>
    <t>F65</t>
  </si>
  <si>
    <t>Disorders of sexual preference</t>
  </si>
  <si>
    <t>F66</t>
  </si>
  <si>
    <t>Psychological and behavioural disorders associated with sexual development and orientation</t>
  </si>
  <si>
    <t>F68</t>
  </si>
  <si>
    <t>Other disorders of adult personality and behaviour</t>
  </si>
  <si>
    <t>F69</t>
  </si>
  <si>
    <t>Unspecified disorder of adult personality and behaviour</t>
  </si>
  <si>
    <t>Mental retardation (F70-F79)</t>
  </si>
  <si>
    <t>F70</t>
  </si>
  <si>
    <t>Mild mental retardation</t>
  </si>
  <si>
    <t>F71</t>
  </si>
  <si>
    <t>Moderate mental retardation</t>
  </si>
  <si>
    <t>F72</t>
  </si>
  <si>
    <t>Severe mental retardation</t>
  </si>
  <si>
    <t>F73</t>
  </si>
  <si>
    <t>Profound mental retardation</t>
  </si>
  <si>
    <t>F78</t>
  </si>
  <si>
    <t>Other mental retardation</t>
  </si>
  <si>
    <t>F79</t>
  </si>
  <si>
    <t>Unspecified mental retardation</t>
  </si>
  <si>
    <t>Disorders of psychological development (F80-F89)</t>
  </si>
  <si>
    <t>F80</t>
  </si>
  <si>
    <t>Specific developmental disorders of speech and language</t>
  </si>
  <si>
    <t>F81</t>
  </si>
  <si>
    <t>Specific developmental disorders of scholastic skills</t>
  </si>
  <si>
    <t>F82</t>
  </si>
  <si>
    <t>Specific developmental disorder of motor function</t>
  </si>
  <si>
    <t>F83</t>
  </si>
  <si>
    <t>Mixed specific developmental disorders</t>
  </si>
  <si>
    <t>F84</t>
  </si>
  <si>
    <t>Pervasive developmental disorders</t>
  </si>
  <si>
    <t>F88</t>
  </si>
  <si>
    <t>Other disorders of psychological development</t>
  </si>
  <si>
    <t>F89</t>
  </si>
  <si>
    <t>Unspecified disorder of psychological development</t>
  </si>
  <si>
    <t>Behavioural and emotional disorders with onset usually occurring in childhood and adolescence (F90-F98)</t>
  </si>
  <si>
    <t>F90</t>
  </si>
  <si>
    <t>Hyperkinetic disorders</t>
  </si>
  <si>
    <t>F91</t>
  </si>
  <si>
    <t>Conduct disorders</t>
  </si>
  <si>
    <t>F92</t>
  </si>
  <si>
    <t>Mixed disorders of conduct and emotions</t>
  </si>
  <si>
    <t>F93</t>
  </si>
  <si>
    <t>Emotional disorders with onset specific to childhood</t>
  </si>
  <si>
    <t>F94</t>
  </si>
  <si>
    <t>Disorders of social functioning with onset specific to childhood and adolescence</t>
  </si>
  <si>
    <t>F95</t>
  </si>
  <si>
    <t>Tic disorders</t>
  </si>
  <si>
    <t>F98</t>
  </si>
  <si>
    <t>Other behavioural and emotional disorders with onset usually occurring in childhood and adolescence</t>
  </si>
  <si>
    <t>Unspecified mental disorder (F99-F99)</t>
  </si>
  <si>
    <t>F99</t>
  </si>
  <si>
    <t>Mental disorder, not otherwise specified</t>
  </si>
  <si>
    <t>Click here to return to Inpatient - Census specification</t>
  </si>
  <si>
    <t>ICD10 Main Codes - To view definitions of these codes, please click here</t>
  </si>
  <si>
    <t>To view the MHA documentation for further detail on sections, click here</t>
  </si>
  <si>
    <t>Total Nursing</t>
  </si>
  <si>
    <t>Neuropsychiatry / Acquired Brain Injury</t>
  </si>
  <si>
    <t>Number of patients discharged with length of stay 0-3 days</t>
  </si>
  <si>
    <t>Do you have an early warning system for inpatient settings? E.g. MEWS</t>
  </si>
  <si>
    <t xml:space="preserve">Number of suspected suicides </t>
  </si>
  <si>
    <t>3 year  total</t>
  </si>
  <si>
    <t>MEWS = Modified Early Warning Score, to determine health status of a patient</t>
  </si>
  <si>
    <t xml:space="preserve">Crisis Resolution </t>
  </si>
  <si>
    <t>Please record in the year the event took place, not the year the coroners' ruling or conviction occurred (if different)</t>
  </si>
  <si>
    <t>Suicides in an inpatient setting</t>
  </si>
  <si>
    <t>Suicides within 7 days of discharge from an inpatient setting</t>
  </si>
  <si>
    <t>Suicides within 3 months of discharge from caseload</t>
  </si>
  <si>
    <t>Support Workers and Other Unqualified Clinical Staff</t>
  </si>
  <si>
    <t>Other HCPC (Health and Care Professionals)</t>
  </si>
  <si>
    <t>Percentage of ALL patients having a first follow-up appointment within 7 days of discharge from in-patient care</t>
  </si>
  <si>
    <t>NHS Staff Survey results - Overall Staff Engagement Score</t>
  </si>
  <si>
    <t>Employee Engagement Index</t>
  </si>
  <si>
    <t>Number of bed days lost due to NHS sources</t>
  </si>
  <si>
    <t>Number of bed days lost due to Local Authority and other sources</t>
  </si>
  <si>
    <t>Number of patients discharged with length of stay 4-13 days</t>
  </si>
  <si>
    <t>This section of the data collection template attempts to collect data on community mental health service provision.  
It is acknowledged that there is much local variation in service delivery.  The "Generic CMHT"  column can be used to report a range of non-targeted services.  
Please use specific team columns wherever possible for relevant targeted activities.</t>
  </si>
  <si>
    <t>DATA DEFINITIONS</t>
  </si>
  <si>
    <t>Other Adult CMHTs</t>
  </si>
  <si>
    <t>Percentage of SIs fully investigated and completed within 60 working days</t>
  </si>
  <si>
    <t>Peer support workers (Paid)</t>
  </si>
  <si>
    <t xml:space="preserve"> - section 4</t>
  </si>
  <si>
    <t xml:space="preserve"> - any other section</t>
  </si>
  <si>
    <t>Number of admissions under Mental Health Act section during the year (patients formally detained at the time of their admission)</t>
  </si>
  <si>
    <t>Peer support workers (paid)</t>
  </si>
  <si>
    <t xml:space="preserve">Calculate as total contacts delivered over the year / total patients on the caseload over the year </t>
  </si>
  <si>
    <t>ORGANISATIONAL BASELINE</t>
  </si>
  <si>
    <t>WORKFORCE AND FINANCE ANALYSIS - ADULT ACUTE AND OLDER ADULT INPATIENT SERVICES</t>
  </si>
  <si>
    <t>Number of teams of each type provided to your population</t>
  </si>
  <si>
    <t>Does the team have dedicated support from either Consultant Psychiatrist or other non-Consultant medical staff?</t>
  </si>
  <si>
    <t>Do the CHMTs provide dedicated support to carers</t>
  </si>
  <si>
    <t>Please describe the nature of the specific support given to carers</t>
  </si>
  <si>
    <t>Single point of entry for referrals into the service</t>
  </si>
  <si>
    <t>The vast majority of patients will be cared for within a primary care setting but this refers to where Community Mental Health Teams have become involved in a patient's care</t>
  </si>
  <si>
    <t>A multi-disciplinary team offering specialist assessment, treatment and care to adults with mental health problems in their own homes and in the community. They may provide a whole range of community based services themselves, or be complemented by 1 or more teams providing specialist functions</t>
  </si>
  <si>
    <t xml:space="preserve">Crisis resolution service that may include A&amp;E liaison. Sometimes these also include Home Treatment Teams and provide intensive support for people in mental health crisis in their own home (or other suitable accommodation) </t>
  </si>
  <si>
    <t>Provide intensive support to severely mentally ill people who are more difficult to engage in more traditional services. Care and support could be offered in both patients' own homes and other community settings as well as designated crisis centres</t>
  </si>
  <si>
    <t>Please describe:</t>
  </si>
  <si>
    <t>Please detail any other examples of good practice regarding Community Mental Health provision in your area:</t>
  </si>
  <si>
    <t>NHS Data Dictionary categories; C, D, E, F, G, H, I, L, M</t>
  </si>
  <si>
    <t>Total Referrals Accepted</t>
  </si>
  <si>
    <t>Total number of bed days lost due to DTOC</t>
  </si>
  <si>
    <t>Total Referrals Received</t>
  </si>
  <si>
    <t>2016/17</t>
  </si>
  <si>
    <t>Organisation WTE staff employed</t>
  </si>
  <si>
    <t>Organisation WTE staff employed relating to mental health provision</t>
  </si>
  <si>
    <t>This measure will allow Organisations to report the extent to which services are targeted and age specific</t>
  </si>
  <si>
    <t>Internal referrals from other CMHT in same Organisation</t>
  </si>
  <si>
    <t>Internal referral from Inpatient service in same Organisation</t>
  </si>
  <si>
    <t>Complaints reported centrally and included in Organisation's corporate reported totals</t>
  </si>
  <si>
    <t>Data on caseloads should be completed centrally by the Organisation's Informatics Team.</t>
  </si>
  <si>
    <t>Number of section 136 suites within the Organisation</t>
  </si>
  <si>
    <t>Nursing Associates - Band 4</t>
  </si>
  <si>
    <t>Please detail any recent cost saving initiatives implemented within your organisation:</t>
  </si>
  <si>
    <t>NHS Friends and Family Test (FFT) Patient Satisfaction Score - How likely are you to recommend to friends and family if they needed similar care or treatment?</t>
  </si>
  <si>
    <t>CQC Overall Experience Score for CMHT patient survey</t>
  </si>
  <si>
    <t>Other liaison support WTE</t>
  </si>
  <si>
    <t>Other liaison support £</t>
  </si>
  <si>
    <t>Does your Organisation provide services to Crisis Houses provided by other organisations?</t>
  </si>
  <si>
    <t>Number of bed days lost due to both</t>
  </si>
  <si>
    <t>Psychiatry - (Assoc Specialist, ST4-ST6, Organisation and Staff Grades)</t>
  </si>
  <si>
    <t>Psychiatry - Trainees (FY1, FY2, CT4-CT3)</t>
  </si>
  <si>
    <t>NCISH have also requested the following items for use in exploring hypotheses around factors that may impact on suicide and homicide rates. 
NCISH will not disclose any organisational identities in their use of this data:</t>
  </si>
  <si>
    <t>• Number of admissions to inpatient care during the year</t>
  </si>
  <si>
    <t>• Number of emergency readmissions within 30 days during the year</t>
  </si>
  <si>
    <t>• Number of patients transferred for out of area care (specialist treatment)</t>
  </si>
  <si>
    <t>• Number of adult inpatient beds</t>
  </si>
  <si>
    <t>• Number of available bed days</t>
  </si>
  <si>
    <t>• Total number of occupied bed days (including leave):</t>
  </si>
  <si>
    <t>• Staff sickness / absence %</t>
  </si>
  <si>
    <t>• Staff turnover %</t>
  </si>
  <si>
    <t>• Total spend on Bank and Agency staff</t>
  </si>
  <si>
    <t>• Inpatient: Total Costs of service (including corporate costs and overheads)</t>
  </si>
  <si>
    <t>• Community: How many teams of each kind do you provide to your catchment population? (by Generic CMHT, CRHT, AO, Early intervention…)</t>
  </si>
  <si>
    <t>• Number of Serious Incidents per annum</t>
  </si>
  <si>
    <t>• Percentage of SIs fully investigated and completed within 45 working days</t>
  </si>
  <si>
    <t>• Mental Health services - Number of complaints per annum</t>
  </si>
  <si>
    <t>• Mental Health services - % of complaints responded to within agreed timeframes</t>
  </si>
  <si>
    <t>• Community: Staffing Levels (Team Composition)</t>
  </si>
  <si>
    <t>• Community: Total costs including allocation of overheads and corporate costs</t>
  </si>
  <si>
    <t>• Crisis Resolution: Number of contacts</t>
  </si>
  <si>
    <t>• Crisis Resolution: % responses within 4 hours of request</t>
  </si>
  <si>
    <t>• Mean length of stay</t>
  </si>
  <si>
    <t>• Median length of stay</t>
  </si>
  <si>
    <t>Psychiatry - Trainees (FY1, FY2, CT1-CT3)</t>
  </si>
  <si>
    <t>Working/shift patterns</t>
  </si>
  <si>
    <t>Outsourcing services</t>
  </si>
  <si>
    <t>Vacancy freeze</t>
  </si>
  <si>
    <t>Service redesign</t>
  </si>
  <si>
    <t>Nursing skill mix review</t>
  </si>
  <si>
    <t>Service reduction</t>
  </si>
  <si>
    <t>Bed reduction</t>
  </si>
  <si>
    <t>Shift from bed based provision</t>
  </si>
  <si>
    <t>Income generation</t>
  </si>
  <si>
    <t>Procurement initiatives</t>
  </si>
  <si>
    <t>If other, please describe:</t>
  </si>
  <si>
    <t>Do you consent to share data in the table below with the National Confidential Inquiry into Suicide and Homicide by People with Mental Illness?</t>
  </si>
  <si>
    <t>Data on the number of suicides, homicides, and unexpected deaths will be provided to the NCISH if the Organisation consents to this sharing of this specific data. If the Organisation consent to sharing this data it will be shared with NCISH in an unanonymised manner. However NCISH will not disclose organisation identities in any published context.</t>
  </si>
  <si>
    <t xml:space="preserve">Neuropsychiatry / Acquired Brain Injury </t>
  </si>
  <si>
    <t xml:space="preserve">
F99, F70 - F79, and all others</t>
  </si>
  <si>
    <t>Patients with dual diagnosis / substance misuse</t>
  </si>
  <si>
    <t xml:space="preserve">Adult Acute </t>
  </si>
  <si>
    <t xml:space="preserve">Older Adult </t>
  </si>
  <si>
    <t>PICU  Total</t>
  </si>
  <si>
    <t>PICU  Male (Optional)</t>
  </si>
  <si>
    <t>PICU  Female (Optional)</t>
  </si>
  <si>
    <t xml:space="preserve">Low Secure </t>
  </si>
  <si>
    <t xml:space="preserve">Medium Secure </t>
  </si>
  <si>
    <t xml:space="preserve">High Secure </t>
  </si>
  <si>
    <t xml:space="preserve">High Dependency Rehabilitation </t>
  </si>
  <si>
    <t xml:space="preserve">Longer Term Complex / Continuing Care </t>
  </si>
  <si>
    <t>Actual spend for this bed type over the year</t>
  </si>
  <si>
    <t xml:space="preserve">F10 - F19 </t>
  </si>
  <si>
    <t>Number of patients involved in incidences of use of restraint</t>
  </si>
  <si>
    <t xml:space="preserve">Number of patients involved in incidents involving actual physical violence to patients </t>
  </si>
  <si>
    <t>Number of patients involved in incidents involving actual physical violence to staff</t>
  </si>
  <si>
    <t>Are Quality Dashboards reported to the Organisation Executive Team?</t>
  </si>
  <si>
    <t>Number of patients on caseload offered a copy of their care plan</t>
  </si>
  <si>
    <t>Activity - Referrals Received</t>
  </si>
  <si>
    <t>Of all Organisation WTE at year end, the WTE involved in delivery of adult and older adult mental health services, including specialist services</t>
  </si>
  <si>
    <t>This must be equal to or less than total available bed days</t>
  </si>
  <si>
    <t>INPATIENT ACTIVITY</t>
  </si>
  <si>
    <t>Adult Acute</t>
  </si>
  <si>
    <t>Older Adult Acute</t>
  </si>
  <si>
    <t>ACUTE INPATIENT SERVICES</t>
  </si>
  <si>
    <t>Number of admissions under Mental Health Act section during the year</t>
  </si>
  <si>
    <t>Number of discharges from inpatient care during the year</t>
  </si>
  <si>
    <t>Number of emergency readmissions within 30 days during the year</t>
  </si>
  <si>
    <t>Number of available bed days</t>
  </si>
  <si>
    <t>Number of occupied bed days (excluding leave)</t>
  </si>
  <si>
    <t>Total number of occupied bed days (including leave)</t>
  </si>
  <si>
    <t>Total number of delayed transfers of care (all causes)</t>
  </si>
  <si>
    <t>Total number of bed days lost</t>
  </si>
  <si>
    <t>Mean length of stay (including leave)</t>
  </si>
  <si>
    <t>Median length of stay (including leave)</t>
  </si>
  <si>
    <t>Mean length of stay for patients admitted under Mental Health Act section</t>
  </si>
  <si>
    <t>Median length of stay for patients admitted under Mental Health Act section</t>
  </si>
  <si>
    <t>Mean length of stay (excluding leave)</t>
  </si>
  <si>
    <t>Median length of stay (excluding leave)</t>
  </si>
  <si>
    <t>The analysis specified below provides additional data to support detailed Finance, Workforce &amp; Nursing skill-mix comparisons.  The analysis covers the same scope of beds identified above (Adult Acute and Older Adult only).</t>
  </si>
  <si>
    <t>Social Workers (directly employed by the Organisation)</t>
  </si>
  <si>
    <t xml:space="preserve">Beds, Activity, Workforce, Finance </t>
  </si>
  <si>
    <t>Latest survey results from NHS Friends and Family Test (FFT)</t>
  </si>
  <si>
    <t>DATA DATA GUIDE</t>
  </si>
  <si>
    <t>Number of section 136 suites in the community (health based; excl. police stations)</t>
  </si>
  <si>
    <t>Do you use an outcomes measurement system in your organisation?</t>
  </si>
  <si>
    <t>Please describe the outcomes system and measurements used in your organisation</t>
  </si>
  <si>
    <t>Number of admissions to inpatient care during the year</t>
  </si>
  <si>
    <t>Mean length of stay for patients discharged in year</t>
  </si>
  <si>
    <t>Median length of stay for patients discharged in year</t>
  </si>
  <si>
    <t>Mean length of stay for patients under a Mental Health Act section during their stay</t>
  </si>
  <si>
    <t>Median length of stay for patients under a Mental Health Act section during their stay</t>
  </si>
  <si>
    <t>Community Team Population Served  (Registered Population)
The population served by the Community Mental Health Team -may not always be the same as the CCG population if boundary or SLA issues are in place locally - (please provide registered population covered by Organisation not just Community Mental Health service users)</t>
  </si>
  <si>
    <t>Calculate as an average from month end positions if needed</t>
  </si>
  <si>
    <t>For patients d/c in year, what was their average time on caseload</t>
  </si>
  <si>
    <t>Calculate from date of referral to date of first appointment</t>
  </si>
  <si>
    <t>Calculate from date of referral to date of second appointment</t>
  </si>
  <si>
    <t>"Overall view of mental health services for feeling that overall they had a good experience" - convert to a % score</t>
  </si>
  <si>
    <t>Average length of stay in this bed type (excludes time spent in other bed types e.g. PICU). Only time spent physically in beds. Exclude time spent on leave / pass.</t>
  </si>
  <si>
    <t>These questions are for activity by bed type (regardless of age of patient involved)</t>
  </si>
  <si>
    <t>Count each patient only once, even if multiple admissions occurred</t>
  </si>
  <si>
    <t>Admissions for patients brought to the hospital under S136 of the MH Act</t>
  </si>
  <si>
    <t>Only include admissions to adult acute or older adult beds in the private sector - not specialist beds</t>
  </si>
  <si>
    <t>Include all discharges in year, regardless of date of admission</t>
  </si>
  <si>
    <t>Admissions to out of area specialist beds i.e. not adult acute or older adult acute</t>
  </si>
  <si>
    <t>If overflow / escalation beds were opened at any point, please include available bed days for them for the days they were in operation. If wards/beds closed during the year please include only the days they were operational.</t>
  </si>
  <si>
    <t>Num of days lost that are attributable to NHS as per the NHS England guidance (this can include any of the reasons A-I within the guidance detailed above).</t>
  </si>
  <si>
    <t>Num of days lost that are attributable to Local Authority as per the NHS England guidance (according to the guidance this will include reasons A,B,Di,Dii,E,F,G and H)</t>
  </si>
  <si>
    <t>Num of bed days lost that are attributable to both as per the NHS England guidance (according the  guidance this can include A,B,Dii,E and F)</t>
  </si>
  <si>
    <t xml:space="preserve">F00 - F09; G30 – G32 </t>
  </si>
  <si>
    <t>For example a patient who did not return from their granted leave within the set timescale or a CTO patient who has been recalled but failed to turn up at hospital as directed.</t>
  </si>
  <si>
    <t>For example a patient detained under the MH Act who has left the hospital without permission</t>
  </si>
  <si>
    <t xml:space="preserve">Medication incidents reported during </t>
  </si>
  <si>
    <t xml:space="preserve">Number of prescribing errors during </t>
  </si>
  <si>
    <t xml:space="preserve">Number of drug administration errors </t>
  </si>
  <si>
    <t xml:space="preserve">Number of Incidents relating to clients AWOL (not absconding) while detained under the Mental Health Act </t>
  </si>
  <si>
    <t xml:space="preserve">Number of patients AWOL (not absconding) while detained under the Mental Health Act </t>
  </si>
  <si>
    <t xml:space="preserve">Number of incidents relating to patients AWOL (by absconding from hospital) while detained under the Mental Health Act </t>
  </si>
  <si>
    <t xml:space="preserve">Number of patients AWOL (by absconding from Hospital) while detained under the Mental Health Act </t>
  </si>
  <si>
    <t>% who have accommodation status recorded in their record</t>
  </si>
  <si>
    <t>% whose most recent accommodation status is settled accommodation</t>
  </si>
  <si>
    <t>% who were recorded as being in employment at time of last review</t>
  </si>
  <si>
    <t>Also known as a conditional discharge, the patient may remain liable to be recalled to hospital for further treatment.</t>
  </si>
  <si>
    <t>Under S72, the Tribunal can discharge unrestricted patients completely, with no conditions or liability to be recalled.</t>
  </si>
  <si>
    <t>Nearest relative discharges under S2, S3, S4, S5, CTO, unrestricted S37, S7 guardianship.</t>
  </si>
  <si>
    <t>If less than one hour, please decimalise i.e. 30 minutes = 0.5 hours</t>
  </si>
  <si>
    <t>Number of assessments. If a patient was referred twice and assessed twice over the course of the year, count as 2</t>
  </si>
  <si>
    <t>Count each patient only once, even if supported on more than one occasion over the year</t>
  </si>
  <si>
    <t>Count as number of assessments i.e. a patient who came in 3 times over the year and needed assessing each time = 3</t>
  </si>
  <si>
    <t>Please decimalise if needed i.e. 30 minutes is 0.5 hours, 90 minutes is 1.5 hours</t>
  </si>
  <si>
    <t>Does you Organisation provide rapid access short stay facilities such as Reception Suites, Walk-In Suites, Transit Lounges?</t>
  </si>
  <si>
    <t>Total number of Mental Health Crisis House beds / places in your catchment area</t>
  </si>
  <si>
    <t>YOUNG ADULTS</t>
  </si>
  <si>
    <t>Number of patients who were admitted as an inpatient who had never previously been an inpatient in any of the Trust's (or Health Board's) MH wards and had never been on the caseload of one of the Trust's (or Health Board's) community mental health teams</t>
  </si>
  <si>
    <t>Excludes admissions to CAMHS beds; please calculate or give a best estimate, age on day of admission to bed</t>
  </si>
  <si>
    <t>Total number of contacts delivered to patients under the age of 25</t>
  </si>
  <si>
    <t>Community Team Population Served  (Weighted Population).  This applies a need weighting to the above registered population figure. Please contact NHSBN for more information.</t>
  </si>
  <si>
    <t>Complaints reported centrally and included in the Organisation's corporate reported totals</t>
  </si>
  <si>
    <t>Include both face to face and non face to face contacts</t>
  </si>
  <si>
    <t>Percentage of caseload who also have an LD / ASD diagnosis (can be estimated)</t>
  </si>
  <si>
    <t>CPA Patients on the Team caseload for the last 12 months and eligible for an annual review (CPA in England or quivalent enhanced care systems in other nations)</t>
  </si>
  <si>
    <t>2017/18</t>
  </si>
  <si>
    <t>Community Psychiatric Nurses (CPN) - Band 5</t>
  </si>
  <si>
    <t>Community Psychiatric Nurses (CPN) - Band 6</t>
  </si>
  <si>
    <t>Community Psychiatric Nurses (CPN) - Band 7</t>
  </si>
  <si>
    <t>Community Psychiatric Nurses (CPN) - Band 8</t>
  </si>
  <si>
    <t>2016/17 (confirmed)</t>
  </si>
  <si>
    <t>WTE non-clinical staff vacancies</t>
  </si>
  <si>
    <t>WTE Total Vacancies</t>
  </si>
  <si>
    <t>Exclude housekeeping staff or equivalent.</t>
  </si>
  <si>
    <t>Include Experts by Experience</t>
  </si>
  <si>
    <t>Include Actvity Workers</t>
  </si>
  <si>
    <t>Include only pharmacy staff dedicated to bed type. Exclude non-embedded pharmacy staff.</t>
  </si>
  <si>
    <t>Please describe the main areas where you deploy Peer Support workers / Experts by Experience</t>
  </si>
  <si>
    <t>Please describe how your organisation uses Peer Support workers / Experts by Experience, for example whether they are paid members of staff or volunteers, or whether this is a service you outsource to a 3rd party organisation</t>
  </si>
  <si>
    <t>Number of Step Up beds</t>
  </si>
  <si>
    <t>Number of Step Down beds</t>
  </si>
  <si>
    <t>Crisis Houses / Step Up / Step Down facilities</t>
  </si>
  <si>
    <t>Does your Organisation provide Crisis House beds / places?</t>
  </si>
  <si>
    <t>Total number of adult acute patients who have been declared medical fit for discharge (as per the NHS England publication, Monthly Delayed Transfer of Care Situation Reports - Definition and Guidance v1.09) for adult acute services.  For example, if a patient has been delayed 3 times please count as 3.
https://www.england.nhs.uk/statistics/wp-content/uploads/sites/2/2015/10/mnth-Sitreps-def-dtoc-v1.09.pdf</t>
  </si>
  <si>
    <r>
      <t xml:space="preserve">Please note that this project relates to Adult and Older Adult Mental Health services and </t>
    </r>
    <r>
      <rPr>
        <u/>
        <sz val="12"/>
        <color theme="1"/>
        <rFont val="Arial"/>
        <family val="2"/>
      </rPr>
      <t>excludes</t>
    </r>
    <r>
      <rPr>
        <sz val="12"/>
        <color theme="1"/>
        <rFont val="Arial"/>
        <family val="2"/>
      </rPr>
      <t xml:space="preserve"> CAMHS, Substance Misuse and MoD services.</t>
    </r>
  </si>
  <si>
    <t>Please choose and option for the following boxes;</t>
  </si>
  <si>
    <t>Do you consent to share the additional items below with the National Confidential Inquiry into Suicide and Homicide by People with Mental illness?</t>
  </si>
  <si>
    <t xml:space="preserve">The bed definitions below are as detailed in the paper 'Defining Inpatient Services' available from NHSBN on request
</t>
  </si>
  <si>
    <t>Include Activity Workers</t>
  </si>
  <si>
    <r>
      <t xml:space="preserve">Participants are requested to note the following issue of </t>
    </r>
    <r>
      <rPr>
        <b/>
        <sz val="11"/>
        <color indexed="8"/>
        <rFont val="Arial"/>
        <family val="2"/>
      </rPr>
      <t>consent</t>
    </r>
    <r>
      <rPr>
        <sz val="11"/>
        <color theme="1"/>
        <rFont val="Arial"/>
        <family val="2"/>
      </rPr>
      <t xml:space="preserve"> in association with provision and use of this data.</t>
    </r>
  </si>
  <si>
    <t>Number of inpatient beds</t>
  </si>
  <si>
    <t xml:space="preserve">Percentage of patients who waited &lt;4 weeks for their second appointment  </t>
  </si>
  <si>
    <t xml:space="preserve">Percentage of patients who waited 4-10 weeks for their second appointment </t>
  </si>
  <si>
    <t xml:space="preserve">Percentage of patients who waited 11-18 weeks for their second appointment </t>
  </si>
  <si>
    <t>Percentage of patients who waited &gt;18 weeks for their second appointment</t>
  </si>
  <si>
    <t>Hours of Operation of CMHT(s)</t>
  </si>
  <si>
    <t>NHS Benchmarking Network - Mental Health Benchmarking 2019 Data Specification</t>
  </si>
  <si>
    <t>Mental Health Benchmarking 2019</t>
  </si>
  <si>
    <t>GP registered population as at 31st March 2019 for which these services are commissioned. Give total registered population aged 16-64 inclusive. Exclude wider populations outside core catchment districts where only specialist services are provided (for example PICU or secure services provided to a national market).</t>
  </si>
  <si>
    <t>GP registered population as at 31st March 2019 for which these services are commissioned. Give total registered population aged 65+.  Exclude any wider populations outside core catchment districts where only specialist services are provided.</t>
  </si>
  <si>
    <t>Core - Inpatient Beds at 31st March 2019</t>
  </si>
  <si>
    <t>Snapshot position, beds as of 31st March 2019 that were open and operational</t>
  </si>
  <si>
    <t>Workforce Analysis - Adult Acute and Older Peoples Inpatient Services at 31/3/2019</t>
  </si>
  <si>
    <t>WTE non- clinical staff in post as shown in budget statements at 31 March 2019. Includes administrative staff. Manager's time should be apportioned between their clinical time and non-clinical time.</t>
  </si>
  <si>
    <t>BED DETAILS AT 31st March 2019</t>
  </si>
  <si>
    <t>Number of beds at 31st March 2019</t>
  </si>
  <si>
    <t>Includes beds that were open and operational as of 31/3/2019</t>
  </si>
  <si>
    <t>Mean length of stay across all patients in beds as of 31/3/2019</t>
  </si>
  <si>
    <t>Median length of stay across all patients in beds as of 31/3/2019</t>
  </si>
  <si>
    <t>WTE clinical staff in post as shown in budget statements at 31 March 2019. Includes support workers and other unqualified clinical staff. Excludes administrative staff. Manager's time should be apportioned between their clinical time (included in this line) and non-clinical time (included in row below)</t>
  </si>
  <si>
    <t>WTE clinical staff vacancies as shown in budget statements at 31 March 2019. Vacancies are calculated as WTE staff establishment minus WTE staff in post.</t>
  </si>
  <si>
    <t>WTE non- clinical staff vacancies as shown in budget statements at 31 March 2019. Vacancies are calculated as WTE staff establishment minus WTE staff in post.</t>
  </si>
  <si>
    <t>Number of patients on the caseload as of 31/3/2019 aged under 25</t>
  </si>
  <si>
    <t>Patients aged under 25 on 31/3/2019</t>
  </si>
  <si>
    <t>Calculate from date of referral to 2nd appointment date; only include patients whose second appointment took place on or before 31/3/2019</t>
  </si>
  <si>
    <t>Census date 31st March 2019</t>
  </si>
  <si>
    <t>This census of MH cluster profiles for the community services caseload should be completed for each CMHTs open caseload at 31st March 2019</t>
  </si>
  <si>
    <t>Number of volunteers who work in your Organisation's mental health services at 31/3/2019</t>
  </si>
  <si>
    <t>ADDITIONAL DATA ITEMS 2019 BENCHMARKING</t>
  </si>
  <si>
    <t>Waiting time for treatment (days) at 31/3/2019</t>
  </si>
  <si>
    <t>Number of places provided in these facilities at 31/3/2019</t>
  </si>
  <si>
    <t>Crisis house beds provided by your organisation as of 31/3/2018</t>
  </si>
  <si>
    <t>Total Crisis house beds in the system as of 31/3/2018</t>
  </si>
  <si>
    <t>Metrics used relate to full year positions 2018/19</t>
  </si>
  <si>
    <t>Organisation turnover 2018/19</t>
  </si>
  <si>
    <t>Organisation turnover at year end 2018/19 - i.e. Organisation operating income 2018/19</t>
  </si>
  <si>
    <t>Organisation turnover 2018/19 relating to mental health provision</t>
  </si>
  <si>
    <t>Organisation mental health turnover at year end 2018/19 - i.e. income 2018/19 relating to adult and older adult mental health services (includes specialist adult and older adult mental health services)</t>
  </si>
  <si>
    <t>2018/19</t>
  </si>
  <si>
    <t>Number of patients admitted to inpatient care during 2018/19 who were not previously known to the Organisation's mental health services</t>
  </si>
  <si>
    <t>Number of patients admitted to a mental health bed in 2018/19 who were of no fixed abode</t>
  </si>
  <si>
    <t>Number of admissions during 2018/19 via section 136</t>
  </si>
  <si>
    <t>Number of admissions to acute private sector beds in 2018/19</t>
  </si>
  <si>
    <t>Number of complaints the inpatient Service has had during 2018/19</t>
  </si>
  <si>
    <t>Number of compliments the inpatient Service has had during 2018/19</t>
  </si>
  <si>
    <t>Please detail how many Serious Incidents have been reported 2018/19 for Inpatient Services</t>
  </si>
  <si>
    <t>Adult Acute WTE 2018/19</t>
  </si>
  <si>
    <t>Older Adults WTE 2018/19</t>
  </si>
  <si>
    <t>WTE data relates to year-end outturn 2018/19. Outturn defined as actual year end position. This includes bank and agency cover that were in place at year end.</t>
  </si>
  <si>
    <t>WTE  vacancies 2018/19 (use year end position). Vacancies are calculated as WTE staff establishment minus WTE staff in post</t>
  </si>
  <si>
    <t>Total spend on Bank staff in 2018/19</t>
  </si>
  <si>
    <t>Total spend on Agency staff in 2018/19</t>
  </si>
  <si>
    <t>Total (combined) spend on Bank and Agency staff in 2018/19</t>
  </si>
  <si>
    <t>Where possible, spend on Medical Agency staff in 2018/19</t>
  </si>
  <si>
    <t>Where possible, spend on Nursing and Other Agency staff in 2018/19</t>
  </si>
  <si>
    <t>Cost Improvement Programme Outturn as % of total budgets for 2018/19</t>
  </si>
  <si>
    <t>CIP outturn achieved % as a percentage of total service budgets in 2018/19</t>
  </si>
  <si>
    <t>Total Pay Costs 2018/19 outturn (direct costs)</t>
  </si>
  <si>
    <t>Total pay costs for 2018/19 at year-end</t>
  </si>
  <si>
    <t>Total Non-Pay Costs 2018/19 outturn (direct costs)</t>
  </si>
  <si>
    <t>Total non-pay costs for 2018/19 at year-end.  Direct costs relates to the element of costs reported on local budget statements (i.e. excluding additional corporate costs and central overheads).  HFMA produce guidance on costing methodologies  http://www.hfma.org.uk/costing/</t>
  </si>
  <si>
    <t>Total Direct cost of service in 2018/19</t>
  </si>
  <si>
    <t>Total Costs of service in 2018/19 (including corporate costs and overheads)</t>
  </si>
  <si>
    <t>Inpatient Diagnosis and Cluster Analysis - Working Age Adult and Older Adult Services 2018/19</t>
  </si>
  <si>
    <t>ACTIVITY, WORKFORCE AND FINANCE ANALYSIS 2018/19</t>
  </si>
  <si>
    <t>Totals 2018/19</t>
  </si>
  <si>
    <t>Total value of expenditure on Bank staff in 2018/19</t>
  </si>
  <si>
    <t>Total value of expenditure on Agency staff in 2018/19</t>
  </si>
  <si>
    <t>Cost Improvement Programme outturn achieved as % of total budgets for 2018/19</t>
  </si>
  <si>
    <t>CIP outturn as a percentage of total service budgets in 2018/19</t>
  </si>
  <si>
    <t>Total pay costs for 2018/19 at year-end.  Direct costs relates to the element of costs reported on local budget statements (i.e. excluding additional corporate costs and central overheads).  HFMA produce guidance on costing methodologies  http://www.hfma.org.uk/costing/</t>
  </si>
  <si>
    <t xml:space="preserve">Total non-pay costs for 2018/19 at year-end.  Direct costs relates to the element of costs reported on local budget statements (i.e. excluding additional corporate costs and central overheads).  HFMA produce guidance on costing methodologies  http://www.hfma.org.uk/costing/ </t>
  </si>
  <si>
    <t>COMMUNITY BASED MENTAL HEALTH TEAM DATA SPECIFICATION 2018/19</t>
  </si>
  <si>
    <t>Service Models, Referrals, Activity, Caseloads, Access, DNAs, Quality and Outcomes 2018/19</t>
  </si>
  <si>
    <t>All figures for full year 2018/19</t>
  </si>
  <si>
    <t>Referrals into Community Mental Health Teams by source for 2018/19:-</t>
  </si>
  <si>
    <t>Total referrals into Community Mental Health Teams for 2018/19</t>
  </si>
  <si>
    <t>Referrals accepted by Community Mental Health Teams by source for 2018/19:-</t>
  </si>
  <si>
    <t>Total referrals Accepted into Community Mental Health Teams for 2018/19</t>
  </si>
  <si>
    <t>Activity - Contacts 2018/19</t>
  </si>
  <si>
    <t>Total face to face contacts attended 2018/19</t>
  </si>
  <si>
    <t>Total non face to face contacts 2018/19 (telephone, e-mail etc.)</t>
  </si>
  <si>
    <t>Total contacts 2018/19</t>
  </si>
  <si>
    <t>Average number of contacts per person on caseload in 2018/19</t>
  </si>
  <si>
    <t>Number of patients discharged from CMHTs in 2018/19</t>
  </si>
  <si>
    <t>Average caseload over the year 2018/19</t>
  </si>
  <si>
    <t>Total DNA rates - 2018/19 (%)</t>
  </si>
  <si>
    <t>DNA rates for 1st appointments 2018/19 (%)</t>
  </si>
  <si>
    <t>DNA rates for follow up appointments 2018/19 (%)</t>
  </si>
  <si>
    <t>Median waiting times for 1st appointment - routine referrals during 2018/19 (in weeks)</t>
  </si>
  <si>
    <t>Median waiting times for 2nd appointment - routine referrals during 2018/19 (in weeks)</t>
  </si>
  <si>
    <t>Number of Community Mental Health Team patients requiring referral to crisis resolution, rapid response or home treatment team  during 2018/19</t>
  </si>
  <si>
    <t>Of these patients how many were admitted to an inpatient bed in 2018/19</t>
  </si>
  <si>
    <t>Of the open CMHT caseload, how many were admitted to inpatient care in 2018/19? (This value should be lower than the above row)</t>
  </si>
  <si>
    <t>Number of complaints the service has had during 2018/19</t>
  </si>
  <si>
    <t>Number of compliments the service has had during 2018/19</t>
  </si>
  <si>
    <t>Please detail how many Serious Incidents have been reported 2018/19</t>
  </si>
  <si>
    <t>COMMUNITY CLUSTER ANALYSIS 2018/19 - England only</t>
  </si>
  <si>
    <t>Number of contacts by cluster - all contacts delivered during 2018/19</t>
  </si>
  <si>
    <t>Professions and Skill-Mix Analysis 2018/19</t>
  </si>
  <si>
    <t>WTE data relates to year-end outturn 2018/19</t>
  </si>
  <si>
    <t>Summary workforce and finance metrics - 2018/19</t>
  </si>
  <si>
    <t>Total pay Community Mental Health Teams 2018/19</t>
  </si>
  <si>
    <t>Total non-pay Community Mental Health Teams 2018/19</t>
  </si>
  <si>
    <t>Total direct costs Community Mental Health Teams 2018/19</t>
  </si>
  <si>
    <t>Total of Pay and Non-Pay Costs 2018/19 (Direct Costs only - exclude corporate overheads and indirect costs)</t>
  </si>
  <si>
    <t>Total costs including allocation of overheads and corporate costs 2018/19</t>
  </si>
  <si>
    <t>Total Cost Improvement Programme delivered 2018/19 (%)</t>
  </si>
  <si>
    <t>CIP delivered in 2018/19 as % of total budget</t>
  </si>
  <si>
    <t>MENTAL HEALTH QUALITY AND OUTCOMES BENCHMARKING 2018/19 ANALYSIS</t>
  </si>
  <si>
    <t>Number of serious incidents recorded (for Mental Health services) by the organisation in 2018/19. Includes inpatient and community services. Please do not include incidents of children being placed on an Adult ward as a serious incident. MH incidents only. Exclude incidents relating to CAMHS or LD services.</t>
  </si>
  <si>
    <t>Numerator: The number of MH SIs fully investigated and completed in 2018/19 within 60 working days; divided by Denominator: The total number of MH SIs fully investigated and completed in the year; multiplied by 100 to give the percentage rate</t>
  </si>
  <si>
    <t>Number of complaints recorded by the organisation in 2018/19 for mental health services</t>
  </si>
  <si>
    <t>Additional Quality Indicators - 2018/19</t>
  </si>
  <si>
    <t>Number of whistle blowing incidents reported to the Organisation Board in 2018/19  (mental health services)</t>
  </si>
  <si>
    <t>Number of incidents involving ligatures 2018/19</t>
  </si>
  <si>
    <t>Number of patients involved in ligature incidents 2018/19</t>
  </si>
  <si>
    <t>Number of incidents involving ligature points in 2018/19</t>
  </si>
  <si>
    <t xml:space="preserve">Number of patients involved in incidents involving ligature points in 2018/19 </t>
  </si>
  <si>
    <t>Number of incidents involving actual physical violence to patients 2018/19</t>
  </si>
  <si>
    <t>Number of incidents involving actual physical violence to staff 2018/19</t>
  </si>
  <si>
    <t>Number of incidences of use of restraint in 2018/19</t>
  </si>
  <si>
    <t>Number of incidences of prone restraint in 2018/19</t>
  </si>
  <si>
    <t xml:space="preserve">Number of patients involved in incidences of prone restraint in 2018/19 </t>
  </si>
  <si>
    <t>Number of incidences of use of seclusion in 2018/19</t>
  </si>
  <si>
    <t xml:space="preserve">Number of patients involved in incidences of seclusion in 2018/19 </t>
  </si>
  <si>
    <t>What areas of your service provision contributed to CIP/CRES targets in 2018/19?</t>
  </si>
  <si>
    <t>Use of the Mental Health Act in 2018/19 - number of patients on each section at time of their admission / transfer to that bed type</t>
  </si>
  <si>
    <t>Total Number of patients detained at the time of their admission during 2018/19</t>
  </si>
  <si>
    <t>Total Number of patients admitted informally but subsequently detained during their admission during 2018/19</t>
  </si>
  <si>
    <t>Number of section 135 cases 2018/19</t>
  </si>
  <si>
    <t>Number of section 136 assessments 2018/19</t>
  </si>
  <si>
    <t>Total Referrals 2018/19</t>
  </si>
  <si>
    <t>Number of patients assessed 2018/19</t>
  </si>
  <si>
    <t>Number of contacts 2018/19</t>
  </si>
  <si>
    <t>Average response time from referral to assessment (hours) 2018/19</t>
  </si>
  <si>
    <t>% responses within 4 hours of request 2018/19</t>
  </si>
  <si>
    <t>% responses within 24 hours of request 2018/19</t>
  </si>
  <si>
    <t>% referrals that resulted in admission 2018/19</t>
  </si>
  <si>
    <t>Number of unique patients supported by the service during 2018/19</t>
  </si>
  <si>
    <t>Referrals 2018/19</t>
  </si>
  <si>
    <t>Liaison Psychiatry Workforce 2018/19</t>
  </si>
  <si>
    <t>Liaison Psychiatry Costs 2018/19</t>
  </si>
  <si>
    <t>Number of Crisis House beds / places provided in 2018/19</t>
  </si>
  <si>
    <t>DATA ITEMS FOR 2018/19</t>
  </si>
  <si>
    <t>2018/19  (confirmed)</t>
  </si>
  <si>
    <t>2018/19 (include both confirmed and suspected)</t>
  </si>
  <si>
    <t>Coroners recorded verdict of suicide or undetermined verdict for patients with mental illness (also include suspected suicides for 2018/19 in column E)</t>
  </si>
  <si>
    <r>
      <t xml:space="preserve">Definitions of data items are provided. However, questions about the interpretation of data items will be responded to by e-mailing </t>
    </r>
    <r>
      <rPr>
        <sz val="12"/>
        <rFont val="Arial"/>
        <family val="2"/>
      </rPr>
      <t>Josh Davies</t>
    </r>
    <r>
      <rPr>
        <sz val="12"/>
        <color theme="1"/>
        <rFont val="Arial"/>
        <family val="2"/>
      </rPr>
      <t xml:space="preserve"> of the NHS Benchmarking Network on </t>
    </r>
    <r>
      <rPr>
        <sz val="12"/>
        <rFont val="Arial"/>
        <family val="2"/>
      </rPr>
      <t>josh.davies@nhs.net</t>
    </r>
  </si>
  <si>
    <t>If you have any queries regarding this project please contact Josh by e-mail on josh.davies@nhs.net or by phone on 0161 266 1967</t>
  </si>
  <si>
    <t>Total caseload for Community Mental Health Teams as at 31/03/19 or most recent census period (number of patients on caseload)</t>
  </si>
  <si>
    <t>All figures by WTE year end 2018/19 i.e. 31.3.19</t>
  </si>
  <si>
    <t>2017/18 (confirmed)</t>
  </si>
  <si>
    <t>Number of patients discharged with length of stay 90 days or longer</t>
  </si>
  <si>
    <t>Organisation WTE metrics at year end 2018/19 (all staff employed by the organisation)</t>
  </si>
  <si>
    <t>Please add any other comments you wish to share</t>
  </si>
  <si>
    <t>Total number of patients detained at the time of their admission and discharged within 3 days</t>
  </si>
  <si>
    <t>Total number of patients detained at the time of their admission and discharged within 4 - 14 days</t>
  </si>
  <si>
    <t>Do you have a Psychiatric Decision Unit</t>
  </si>
  <si>
    <t>If yes, does it have beds?</t>
  </si>
  <si>
    <t>Number of patients discharged with length of stay 60-89 days</t>
  </si>
  <si>
    <t>Number of patients discharged with length of stay 14-59 days</t>
  </si>
  <si>
    <t>ADJUSTED FOR OUTLIERS (please remove patients with LOS less than 4 days or more than 59 days)</t>
  </si>
  <si>
    <t>Number of admissions to adult beds for patients aged 18-25 (age on date of admission)</t>
  </si>
  <si>
    <t xml:space="preserve">Excludes admissions to CAMHS beds </t>
  </si>
  <si>
    <t>Percentage of people on caseload with accommodation status recorded as of 31st March 2019</t>
  </si>
  <si>
    <t>Percentage of people on caseload in settled accommodation as of 31st March 2019</t>
  </si>
  <si>
    <t>Percentage of people on caseload employment as of 31st March 2019</t>
  </si>
  <si>
    <t>Number of incidences of use of self-harm in 2018/19</t>
  </si>
  <si>
    <t xml:space="preserve">Number of patients involved in incidences of self-harm in 2018/19 </t>
  </si>
  <si>
    <t>Of the above, total WTE who are care co-ordinators (at 31st March 2019)</t>
  </si>
  <si>
    <r>
      <t xml:space="preserve">Number of </t>
    </r>
    <r>
      <rPr>
        <u/>
        <sz val="11"/>
        <rFont val="Calibri"/>
        <family val="2"/>
        <scheme val="minor"/>
      </rPr>
      <t>patients</t>
    </r>
    <r>
      <rPr>
        <sz val="11"/>
        <rFont val="Calibri"/>
        <family val="2"/>
        <scheme val="minor"/>
      </rPr>
      <t xml:space="preserve"> admitted to inpatient care during the year (this may differ from number of admissions)</t>
    </r>
  </si>
  <si>
    <r>
      <t>E</t>
    </r>
    <r>
      <rPr>
        <b/>
        <sz val="11"/>
        <rFont val="Calibri"/>
        <family val="2"/>
        <scheme val="minor"/>
      </rPr>
      <t>xclude</t>
    </r>
    <r>
      <rPr>
        <sz val="11"/>
        <rFont val="Calibri"/>
        <family val="2"/>
        <scheme val="minor"/>
      </rPr>
      <t xml:space="preserve"> s135 and s136 cases on the basis that the patients have not been admitted at that point. </t>
    </r>
  </si>
  <si>
    <r>
      <t xml:space="preserve">Average length of stay in this bed type (excludes time spent in other bed types e.g. PICU). Includes time spent on leave / pass. If this is a continuous episode, combine the days spent in the same bed type and count as one admission </t>
    </r>
    <r>
      <rPr>
        <sz val="11"/>
        <color rgb="FFFF0000"/>
        <rFont val="Calibri"/>
        <family val="2"/>
        <scheme val="minor"/>
      </rPr>
      <t>(i.e. someone spends 5 days in Acute, then transfers for 5 days in PICU, then transfers for 5 days in Acute, count as one 10 day Acute admission and one 5 day PICU admission)</t>
    </r>
  </si>
  <si>
    <r>
      <t xml:space="preserve">Please calculate mean LOS for patients discharged with LOS 4-59 days inclusive </t>
    </r>
    <r>
      <rPr>
        <u/>
        <sz val="11"/>
        <color theme="1"/>
        <rFont val="Calibri"/>
        <family val="2"/>
        <scheme val="minor"/>
      </rPr>
      <t>only</t>
    </r>
  </si>
  <si>
    <r>
      <rPr>
        <b/>
        <sz val="11"/>
        <color theme="1"/>
        <rFont val="Calibri"/>
        <family val="2"/>
        <scheme val="minor"/>
      </rPr>
      <t>Numerator:</t>
    </r>
    <r>
      <rPr>
        <sz val="11"/>
        <color theme="1"/>
        <rFont val="Calibri"/>
        <family val="2"/>
        <scheme val="minor"/>
      </rPr>
      <t xml:space="preserve"> WTE sickness days lost; divided by </t>
    </r>
    <r>
      <rPr>
        <b/>
        <sz val="11"/>
        <color theme="1"/>
        <rFont val="Calibri"/>
        <family val="2"/>
        <scheme val="minor"/>
      </rPr>
      <t>Denominator:</t>
    </r>
    <r>
      <rPr>
        <sz val="11"/>
        <color theme="1"/>
        <rFont val="Calibri"/>
        <family val="2"/>
        <scheme val="minor"/>
      </rPr>
      <t xml:space="preserve"> WTE days available; multiplied by 100 to give the percentage rate. </t>
    </r>
  </si>
  <si>
    <r>
      <rPr>
        <b/>
        <sz val="11"/>
        <color indexed="8"/>
        <rFont val="Calibri"/>
        <family val="2"/>
        <scheme val="minor"/>
      </rPr>
      <t>Numerator</t>
    </r>
    <r>
      <rPr>
        <sz val="11"/>
        <color theme="1"/>
        <rFont val="Calibri"/>
        <family val="2"/>
        <scheme val="minor"/>
      </rPr>
      <t xml:space="preserve">: Leaver WTE in the year; divided by </t>
    </r>
    <r>
      <rPr>
        <b/>
        <sz val="11"/>
        <color indexed="8"/>
        <rFont val="Calibri"/>
        <family val="2"/>
        <scheme val="minor"/>
      </rPr>
      <t>Denominator</t>
    </r>
    <r>
      <rPr>
        <sz val="11"/>
        <color theme="1"/>
        <rFont val="Calibri"/>
        <family val="2"/>
        <scheme val="minor"/>
      </rPr>
      <t>: Average WTE staff in post in the year; multiplied by 100 to give a percentage rate.</t>
    </r>
  </si>
  <si>
    <r>
      <t xml:space="preserve">Core Registered population covered by service - Adults of working age </t>
    </r>
    <r>
      <rPr>
        <b/>
        <sz val="11"/>
        <rFont val="Calibri"/>
        <family val="2"/>
        <scheme val="minor"/>
      </rPr>
      <t>(16-64)</t>
    </r>
  </si>
  <si>
    <r>
      <t xml:space="preserve">Core Weighted population covered by the service - Older People </t>
    </r>
    <r>
      <rPr>
        <b/>
        <sz val="11"/>
        <color theme="1"/>
        <rFont val="Calibri"/>
        <family val="2"/>
        <scheme val="minor"/>
      </rPr>
      <t>(aged 65+)</t>
    </r>
  </si>
  <si>
    <r>
      <t xml:space="preserve">Core Registered population covered by service - Older People </t>
    </r>
    <r>
      <rPr>
        <b/>
        <sz val="11"/>
        <rFont val="Calibri"/>
        <family val="2"/>
        <scheme val="minor"/>
      </rPr>
      <t>(aged 65+)</t>
    </r>
  </si>
  <si>
    <t>Number of admissions to adult beds for patients aged 16-17 (age on date of admission)</t>
  </si>
  <si>
    <t>Percentage of occupied bed days (excluding leave) attributed to patients aged 25 and under</t>
  </si>
  <si>
    <t>WTE clinical staff in post as shown in budget statements at 31 March 2019. Includes support workers and other unqualified clinical staff. Excludes administrative staff. Manager time should be apportioned between their clinical time (included in this line) and non-clinical time (included in row below).</t>
  </si>
  <si>
    <t>The bed definitions below are as detailed in the paper 'Defining Inpatient Services' which is available from NHSBN on request.</t>
  </si>
  <si>
    <r>
      <t xml:space="preserve">Number of </t>
    </r>
    <r>
      <rPr>
        <u/>
        <sz val="12"/>
        <rFont val="Calibri"/>
        <family val="2"/>
        <scheme val="minor"/>
      </rPr>
      <t>patients</t>
    </r>
    <r>
      <rPr>
        <sz val="12"/>
        <rFont val="Calibri"/>
        <family val="2"/>
        <scheme val="minor"/>
      </rPr>
      <t xml:space="preserve"> admitted to inpatient care during the year (this may differ from number of admissions)</t>
    </r>
  </si>
  <si>
    <r>
      <t xml:space="preserve">Length of stay </t>
    </r>
    <r>
      <rPr>
        <b/>
        <sz val="10"/>
        <color theme="1"/>
        <rFont val="Calibri"/>
        <family val="2"/>
        <scheme val="minor"/>
      </rPr>
      <t xml:space="preserve">in this bed type </t>
    </r>
    <r>
      <rPr>
        <sz val="10"/>
        <color theme="1"/>
        <rFont val="Calibri"/>
        <family val="2"/>
        <scheme val="minor"/>
      </rPr>
      <t>for patients discharged / transferred in year</t>
    </r>
  </si>
  <si>
    <r>
      <t xml:space="preserve">Length of stay to date </t>
    </r>
    <r>
      <rPr>
        <b/>
        <sz val="10"/>
        <color theme="1"/>
        <rFont val="Calibri"/>
        <family val="2"/>
        <scheme val="minor"/>
      </rPr>
      <t>in this bed type</t>
    </r>
    <r>
      <rPr>
        <sz val="10"/>
        <color theme="1"/>
        <rFont val="Calibri"/>
        <family val="2"/>
        <scheme val="minor"/>
      </rPr>
      <t xml:space="preserve"> for patients still in beds at year end</t>
    </r>
  </si>
  <si>
    <r>
      <rPr>
        <b/>
        <sz val="10"/>
        <color theme="1"/>
        <rFont val="Calibri"/>
        <family val="2"/>
        <scheme val="minor"/>
      </rPr>
      <t>Numerator:</t>
    </r>
    <r>
      <rPr>
        <sz val="10"/>
        <color theme="1"/>
        <rFont val="Calibri"/>
        <family val="2"/>
        <scheme val="minor"/>
      </rPr>
      <t xml:space="preserve"> WTE sickness days lost; divided by
</t>
    </r>
    <r>
      <rPr>
        <b/>
        <sz val="10"/>
        <color theme="1"/>
        <rFont val="Calibri"/>
        <family val="2"/>
        <scheme val="minor"/>
      </rPr>
      <t>Denominator:</t>
    </r>
    <r>
      <rPr>
        <sz val="10"/>
        <color theme="1"/>
        <rFont val="Calibri"/>
        <family val="2"/>
        <scheme val="minor"/>
      </rPr>
      <t xml:space="preserve"> WTE days available; multiplied by 100 to give the percentage rate. </t>
    </r>
  </si>
  <si>
    <r>
      <rPr>
        <b/>
        <sz val="10"/>
        <color indexed="8"/>
        <rFont val="Calibri"/>
        <family val="2"/>
        <scheme val="minor"/>
      </rPr>
      <t>Numerator</t>
    </r>
    <r>
      <rPr>
        <sz val="10"/>
        <color theme="1"/>
        <rFont val="Calibri"/>
        <family val="2"/>
        <scheme val="minor"/>
      </rPr>
      <t xml:space="preserve">: Leaver WTE in the year; divided by
</t>
    </r>
    <r>
      <rPr>
        <b/>
        <sz val="10"/>
        <color indexed="8"/>
        <rFont val="Calibri"/>
        <family val="2"/>
        <scheme val="minor"/>
      </rPr>
      <t>Denominator</t>
    </r>
    <r>
      <rPr>
        <sz val="10"/>
        <color theme="1"/>
        <rFont val="Calibri"/>
        <family val="2"/>
        <scheme val="minor"/>
      </rPr>
      <t>: Average WTE staff in post in the year; multiplied by 100 to give a percentage rate.</t>
    </r>
  </si>
  <si>
    <t>Number of people on caseload at 31st March 2019 who had a face to face contact during the period 1st January 2019  - 31st March 2019</t>
  </si>
  <si>
    <r>
      <t xml:space="preserve">Quality/outcome measures (for </t>
    </r>
    <r>
      <rPr>
        <b/>
        <sz val="14"/>
        <color rgb="FFFF0000"/>
        <rFont val="Calibri"/>
        <family val="2"/>
        <scheme val="minor"/>
      </rPr>
      <t>Mental Health</t>
    </r>
    <r>
      <rPr>
        <b/>
        <sz val="14"/>
        <color theme="1"/>
        <rFont val="Calibri"/>
        <family val="2"/>
        <scheme val="minor"/>
      </rPr>
      <t xml:space="preserve"> services)</t>
    </r>
  </si>
  <si>
    <r>
      <rPr>
        <b/>
        <sz val="12"/>
        <color indexed="8"/>
        <rFont val="Calibri"/>
        <family val="2"/>
        <scheme val="minor"/>
      </rPr>
      <t>Numerator:</t>
    </r>
    <r>
      <rPr>
        <sz val="12"/>
        <color indexed="8"/>
        <rFont val="Calibri"/>
        <family val="2"/>
        <scheme val="minor"/>
      </rPr>
      <t xml:space="preserve"> The number of complaints responded to in the year within the specific time period agreed with complainant; divided by
</t>
    </r>
    <r>
      <rPr>
        <b/>
        <sz val="12"/>
        <color indexed="8"/>
        <rFont val="Calibri"/>
        <family val="2"/>
        <scheme val="minor"/>
      </rPr>
      <t>Denominator:</t>
    </r>
    <r>
      <rPr>
        <sz val="12"/>
        <color indexed="8"/>
        <rFont val="Calibri"/>
        <family val="2"/>
        <scheme val="minor"/>
      </rPr>
      <t xml:space="preserve"> The total number of complaints responded to in the year; multiplied by 100 to give the percentage rate</t>
    </r>
  </si>
  <si>
    <t>What are the weekly hours of operation for your CRHT? (Max 168 = 24/7)</t>
  </si>
  <si>
    <t>% referrals that resulted in admission to an inpatient bed 2018/19</t>
  </si>
  <si>
    <t>% referrals that did not result in admission to an inpatient bed 2018/19</t>
  </si>
  <si>
    <t>Average time in hours</t>
  </si>
  <si>
    <t>What was the average length of stay (in hours) in your psychiatric decision unit during 2018/19</t>
  </si>
  <si>
    <t>In relation to this referral / episode of care</t>
  </si>
  <si>
    <t>Mean length of stay (excluding leave) adjusted for outliers</t>
  </si>
  <si>
    <t>Percentage of CPA patients having a first follow-up appointment within 3 days of discharge from in-patient care</t>
  </si>
  <si>
    <t>Percentage of ALL patients having a first follow-up appointment within 3 days of discharge from in-patient care</t>
  </si>
  <si>
    <t>Number of unique service users supported during 2018/19 (all age)</t>
  </si>
  <si>
    <t>How many places are there in your Psychiatric Decision Unit?</t>
  </si>
  <si>
    <t>Beds</t>
  </si>
  <si>
    <t>Chairs</t>
  </si>
  <si>
    <t>Number of patients seen in Psychiatric Decision Unit 2018/19</t>
  </si>
  <si>
    <t>Number of OBDs (excluding leave) for patients discharged with length of stay 0-3 days</t>
  </si>
  <si>
    <t>Number of OBDs (excluding leave) for patients discharged with length of stay 4-13 days</t>
  </si>
  <si>
    <t>Number of OBDs (excluding leave) for patients discharged with length of stay 14-59 days</t>
  </si>
  <si>
    <t>Number of OBDs (excluding leave) for patients discharged with length of stay 60-89 days</t>
  </si>
  <si>
    <t>Number of OBDs (excluding leave) for patients discharged with length of stay 90 days or longer</t>
  </si>
  <si>
    <t>Number of patients admitted from the following sources:</t>
  </si>
  <si>
    <t>Data dictionary category 19</t>
  </si>
  <si>
    <t>Police station, court or penal establishment</t>
  </si>
  <si>
    <t>Data dictionary categories 39,40,41,42</t>
  </si>
  <si>
    <t>Non NHS run hospital</t>
  </si>
  <si>
    <t>Data dictionary category 87</t>
  </si>
  <si>
    <t>Usual place of residence (unless listed below)</t>
  </si>
  <si>
    <t>Temporary place of residence</t>
  </si>
  <si>
    <t>Data dictionary category 29</t>
  </si>
  <si>
    <t>Data dictionary categories 49,53</t>
  </si>
  <si>
    <t>NHS other Hospital Provider - ward for general patients or the younger physically disabled or A &amp; E department</t>
  </si>
  <si>
    <t>Data dictionary category 51</t>
  </si>
  <si>
    <t>NHS run care home</t>
  </si>
  <si>
    <t>Data dictionary category 54</t>
  </si>
  <si>
    <t>Local authority residential accommodation</t>
  </si>
  <si>
    <t>Data dictionary category 65</t>
  </si>
  <si>
    <t>Non NHS run care home</t>
  </si>
  <si>
    <t>Data dictionary category 85</t>
  </si>
  <si>
    <t>Admission source</t>
  </si>
  <si>
    <t>Destination on discharge</t>
  </si>
  <si>
    <t>CCGs</t>
  </si>
  <si>
    <t xml:space="preserve">If you provide partial cover to one or more CCGs, please detail here </t>
  </si>
  <si>
    <r>
      <t>Core Weighted population covered by the service - Adults of working age (</t>
    </r>
    <r>
      <rPr>
        <b/>
        <sz val="11"/>
        <color theme="1"/>
        <rFont val="Calibri"/>
        <family val="2"/>
        <scheme val="minor"/>
      </rPr>
      <t>16-64</t>
    </r>
    <r>
      <rPr>
        <sz val="11"/>
        <color theme="1"/>
        <rFont val="Calibri"/>
        <family val="2"/>
        <scheme val="minor"/>
      </rPr>
      <t>)</t>
    </r>
  </si>
  <si>
    <t>Please list the CCGs you provide a core service for (e.g. adult acute beds, community teams)</t>
  </si>
  <si>
    <t>NHS other hospital provider - high secure psychiatric accommodation or ward for patients who are mentally ill or have learning disabilities</t>
  </si>
  <si>
    <t>DATA GUIDE</t>
  </si>
  <si>
    <t>Community Rehabilitation team</t>
  </si>
  <si>
    <t>Does the team manage moves/transition between placements?</t>
  </si>
  <si>
    <t>Does your team run a depot clinic?</t>
  </si>
  <si>
    <t>Does your team have access to clinical specialists in the treatment of personality disorder?</t>
  </si>
  <si>
    <t>Does your team have access to clinical specialists in the treatment of Autism?</t>
  </si>
  <si>
    <t>Does your team have access to clinical specialists in the treatment of Substance misuse?</t>
  </si>
  <si>
    <t>Does your team provide an inreach function to acute inpatient wards?</t>
  </si>
  <si>
    <t>Does your team manage rehab out of area placement (this function includes preventing OAPS, clinical monitoring and repatriation of OAPS)?</t>
  </si>
  <si>
    <t>Does your team manage the placement budget?</t>
  </si>
  <si>
    <t>Teams which support and care co-ordinate people with complex needs in community-based CCG and/or Local Authority funded placements. These teams mainly care co-ordinate people with complex psychosis and related conditions. They help people to acquire or regain the skills and confidence to live as independently as possible by addressing and minimising symptoms and functional impairment; screening for physical health problems; promoting healthy living; supporting carers and promoting meaningful occupation. Overseeing transition from hospital, managing community placements, and ensuring people achieve and sustain their optimum level of independence is a central part of these teams’ expertise. They can also provide advisory and in-reach functions to support people under the care of generic community mental health teams and acute inpatient settings.</t>
  </si>
  <si>
    <t>Community Rehabilitation Team</t>
  </si>
  <si>
    <t>Do you provide a Community Rehabilitation Team (as defined above)?</t>
  </si>
  <si>
    <t>Number of patients transferred from CMHTs into Community Rehabilitation Team in 2018/19</t>
  </si>
  <si>
    <t>Do you have structured/systematised planning of patients moving between placements and/or hospital?</t>
  </si>
  <si>
    <t>Does your team run a clozapine clinic?</t>
  </si>
  <si>
    <t>Do you have clinical/operational staff sitting on LA funding panel for placements?</t>
  </si>
  <si>
    <t>Do you have clinical/operational staff sitting on CCG funding panel for placements?</t>
  </si>
  <si>
    <t xml:space="preserve">Is there clear governance of the placement budget? </t>
  </si>
  <si>
    <t>Teams which support and care co-ordinate people with complex needs in community-based CCG and/or LA funded placements. These teams mainly care co-ordinate people with complex psychosis and related conditions. They help people to acquire or regain the skills and confidence to live as independently as possible by addressing and minimising symptoms and functional impairment; screening for physical health problems; promoting healthy living; supporting carers and promoting meaningful occupation. Overseeing transition from hospital, managing community placements, and ensuring people achieve and sustain their optimum level of independence is a central part of these teams’ expertise. They can also provide advisory and in-reach functions to support people under the care of generic community mental health teams and acute inpatient settings.</t>
  </si>
  <si>
    <t>Activity</t>
  </si>
  <si>
    <t>Crisis Care and Liaison Psychiatry</t>
  </si>
  <si>
    <t>Are you willing to share your data with the NHSI GIRFT team?</t>
  </si>
  <si>
    <r>
      <t>We consent to the above data</t>
    </r>
    <r>
      <rPr>
        <b/>
        <sz val="11"/>
        <color theme="1"/>
        <rFont val="Calibri"/>
        <family val="2"/>
        <scheme val="minor"/>
      </rPr>
      <t xml:space="preserve"> for the current year</t>
    </r>
    <r>
      <rPr>
        <sz val="11"/>
        <color theme="1"/>
        <rFont val="Calibri"/>
        <family val="2"/>
        <scheme val="minor"/>
      </rPr>
      <t xml:space="preserve"> being used on a named basis for the ICS Project.</t>
    </r>
  </si>
  <si>
    <r>
      <t>We consent to the above data</t>
    </r>
    <r>
      <rPr>
        <b/>
        <sz val="11"/>
        <color theme="1"/>
        <rFont val="Calibri"/>
        <family val="2"/>
        <scheme val="minor"/>
      </rPr>
      <t xml:space="preserve"> for the previous two years</t>
    </r>
    <r>
      <rPr>
        <sz val="11"/>
        <color theme="1"/>
        <rFont val="Calibri"/>
        <family val="2"/>
        <scheme val="minor"/>
      </rPr>
      <t xml:space="preserve"> being used on a named basis for the ICS Project.</t>
    </r>
  </si>
  <si>
    <t>Number of adult acute beds</t>
  </si>
  <si>
    <t>Number of older adult acute beds</t>
  </si>
  <si>
    <t>Sum patients in clusters 10-17 on caseload at 31/3/18</t>
  </si>
  <si>
    <t>Will be shown per 100,000 population</t>
  </si>
  <si>
    <t>Notes</t>
  </si>
  <si>
    <t>Number of adult acute occupied bed days excluding leave</t>
  </si>
  <si>
    <t>Number of adult acute available bed days</t>
  </si>
  <si>
    <t>Mean length of stay excluding leave (adult acute)</t>
  </si>
  <si>
    <t>Number of incidences of restraint in adult acute</t>
  </si>
  <si>
    <t>Number of older adult occupied bed days excluding leave</t>
  </si>
  <si>
    <t xml:space="preserve">Number of older adult available bed days </t>
  </si>
  <si>
    <t>Mean length of stay excluding leave (older adult)</t>
  </si>
  <si>
    <t>Number of incidences of restraint in older adult</t>
  </si>
  <si>
    <t>Used to show bed occupancy</t>
  </si>
  <si>
    <t>Will be shown per 100,000 OBDs</t>
  </si>
  <si>
    <t>Total CMHT caseload at 31/3/18</t>
  </si>
  <si>
    <t xml:space="preserve">Integrated Care Systems Project </t>
  </si>
  <si>
    <t>Validation checks</t>
  </si>
  <si>
    <t>Rule</t>
  </si>
  <si>
    <t>Older Adult</t>
  </si>
  <si>
    <t>Bed occupancy (excluding leave) cannot exceed 100%</t>
  </si>
  <si>
    <t>Occupied bed days excluding leave cannot exceed occupied bed days including leave</t>
  </si>
  <si>
    <t>Mean length of stay excluding leave cannot exceed mean length of stay including leave</t>
  </si>
  <si>
    <t>This section has been incorporated to support participants in validation of their data prior to submission. Data pulls directly from the tabs in this template, and errors are highlighted.</t>
  </si>
  <si>
    <t>Number of patients admitted must be less than or equal to number of admissions</t>
  </si>
  <si>
    <t>Number of admissions under Mental Health Act section during the year cannot exceed total number of admissions</t>
  </si>
  <si>
    <t>Total Costs of service (including corporate costs and overheads) should be greater than direct costs of service</t>
  </si>
  <si>
    <t>Population</t>
  </si>
  <si>
    <t>Population figure for 65+ (registered) must be entered</t>
  </si>
  <si>
    <t>Population figure for 16-64 (registered) must be entered</t>
  </si>
  <si>
    <r>
      <rPr>
        <b/>
        <sz val="11"/>
        <color rgb="FFFF0000"/>
        <rFont val="Arial"/>
        <family val="2"/>
      </rPr>
      <t>England only:</t>
    </r>
    <r>
      <rPr>
        <sz val="11"/>
        <color theme="1"/>
        <rFont val="Arial"/>
        <family val="2"/>
      </rPr>
      <t xml:space="preserve"> The NHS Improvement GIRFT workstream would like to use participants’ data to inform their work with Trusts. Please select “Yes” if you are willing for your data to be shared with the GIRFT team. If you have any questions about this, please contact the Network team for further information.</t>
    </r>
  </si>
  <si>
    <r>
      <rPr>
        <sz val="11"/>
        <rFont val="Arial"/>
        <family val="2"/>
      </rPr>
      <t xml:space="preserve">Not applicable for Wales/Scotland/Northern Ireland. Please see the NHS Improvement privacy notice here: </t>
    </r>
    <r>
      <rPr>
        <u/>
        <sz val="11"/>
        <color indexed="12"/>
        <rFont val="Arial"/>
        <family val="2"/>
      </rPr>
      <t xml:space="preserve"> https://improvement.nhs.uk/privacy/.</t>
    </r>
  </si>
  <si>
    <t>Your value this year (populated from cells in the data template)</t>
  </si>
  <si>
    <r>
      <t xml:space="preserve">Please review this sheet prior to submission, as it will flag any common data issues that occur. Please amend any figures </t>
    </r>
    <r>
      <rPr>
        <b/>
        <sz val="11"/>
        <color theme="1"/>
        <rFont val="Calibri"/>
        <family val="2"/>
        <scheme val="minor"/>
      </rPr>
      <t>on the original tab</t>
    </r>
    <r>
      <rPr>
        <sz val="11"/>
        <color theme="1"/>
        <rFont val="Calibri"/>
        <family val="2"/>
        <scheme val="minor"/>
      </rPr>
      <t>, and this table will automatically update. Please contact the NHSBN team with any queries.</t>
    </r>
  </si>
  <si>
    <t>2. Validation checks</t>
  </si>
  <si>
    <t>3. ICS consent</t>
  </si>
  <si>
    <t>4. Organisational Baseline</t>
  </si>
  <si>
    <t xml:space="preserve">5. Inpatient - Core </t>
  </si>
  <si>
    <t xml:space="preserve">6. Inpatient - Census </t>
  </si>
  <si>
    <t>7. Inpatient - Specialist</t>
  </si>
  <si>
    <t>8. Community Service Model</t>
  </si>
  <si>
    <t>9. Crisis Care</t>
  </si>
  <si>
    <t>11. Community Metrics</t>
  </si>
  <si>
    <t>13. Community Finance &amp; Workforce</t>
  </si>
  <si>
    <t>14. Quality and Safety</t>
  </si>
  <si>
    <t>15. Additional items</t>
  </si>
  <si>
    <t>16. NCISH</t>
  </si>
  <si>
    <t>17. Comments sheet</t>
  </si>
  <si>
    <t>18. ICD10 codes</t>
  </si>
  <si>
    <t>Data submission deadline: 15th July 2019</t>
  </si>
  <si>
    <t>Please complete the highlighted boxes. PLEASE LEAVE BLANK IF NOT APPLICABLE - DO NOT ENTER ZERO IN DATA FIELDS UNLESS THIS IS YOUR ACTUAL POSITION</t>
  </si>
  <si>
    <r>
      <t xml:space="preserve">To be included in the benchmarking analysis, completed data collection templates should be returned to:  </t>
    </r>
    <r>
      <rPr>
        <b/>
        <sz val="12"/>
        <color rgb="FFFF0000"/>
        <rFont val="Arial"/>
        <family val="2"/>
      </rPr>
      <t>josh.davies@nhs.net</t>
    </r>
  </si>
  <si>
    <r>
      <t xml:space="preserve">OCCUPIED BED DAYS BY CLUSTER (all occupied bed days 2018/19, excluding leave)  - only applicable to </t>
    </r>
    <r>
      <rPr>
        <b/>
        <u/>
        <sz val="11"/>
        <color theme="0"/>
        <rFont val="Calibri"/>
        <family val="2"/>
        <scheme val="minor"/>
      </rPr>
      <t>English</t>
    </r>
    <r>
      <rPr>
        <b/>
        <sz val="11"/>
        <color theme="0"/>
        <rFont val="Calibri"/>
        <family val="2"/>
        <scheme val="minor"/>
      </rPr>
      <t xml:space="preserve"> providers</t>
    </r>
  </si>
  <si>
    <t>Number of patients in out of area rehabilitation placements at 31st March 2019 - out of Trust catchment area</t>
  </si>
  <si>
    <t>Number of patients in out of area rehabilitation placements at 31st March 2019 - within Trust catchment area, but out of home borough</t>
  </si>
  <si>
    <t>Do you use Red2Green methodologies?</t>
  </si>
  <si>
    <t>Do you have any examples of innovation or good practice in your Crisis / Acute services that you would like to share?</t>
  </si>
  <si>
    <t>Paired scores i.e. one on admission/shortly after and one at discharge</t>
  </si>
  <si>
    <t>Number of patients discharged in year with paired HONOS scores at the point of discharge</t>
  </si>
  <si>
    <t>Please detail any other outcome measures you routinely use</t>
  </si>
  <si>
    <t>Include PROMS, PREMS and CROMS</t>
  </si>
  <si>
    <t>OUTCOMES</t>
  </si>
  <si>
    <t>Paired scores i.e. one on admission/shortly after and one at discharge; should not exceed number of discharges (row 8)</t>
  </si>
  <si>
    <t>Please note this sheet with auto-populate once figures are entered into the relevant template tabs (inpatient core, community metrics and community clusters). Please review prior to submission.</t>
  </si>
  <si>
    <t>Please note this sheet with auto-populate once figures are entered into the relevant template tabs (organisational baseline, inpatient core and inpatient specialist). Please review prior to submission.</t>
  </si>
  <si>
    <r>
      <t xml:space="preserve">The NHS Benchmarking Network is developing a new Integrated Care Systems product to support strategic planning at the whole system level. The product will use selected data from NHSBN projects alongside national data sets. The tool will cover all healthcare sectors and present data at ICS/STP level.  To ensure this tool is as complete and useful as possible, we are seeking consent to use the following data items submitted as part of this collection on a named basis, for each of the last three collection cycles (2016/17, 2017/18 and this current year). </t>
    </r>
    <r>
      <rPr>
        <b/>
        <sz val="11"/>
        <color theme="1"/>
        <rFont val="Calibri"/>
        <family val="2"/>
        <scheme val="minor"/>
      </rPr>
      <t xml:space="preserve">Only the following data would be used for this purpose, and no other data already submitted. </t>
    </r>
    <r>
      <rPr>
        <sz val="11"/>
        <color theme="1"/>
        <rFont val="Calibri"/>
        <family val="2"/>
        <scheme val="minor"/>
      </rPr>
      <t>The data items to be used in the ICS project are broadly similar to those provided for Public Health England's Fingertips Tool.</t>
    </r>
  </si>
  <si>
    <t>Sum patients in clusters 18-21 on caseload at 31/3/18</t>
  </si>
  <si>
    <t>Used to show proportion of caseload by cluster groups</t>
  </si>
  <si>
    <t>Sum patients in clusters 0-8 on caseload at 31/3/18</t>
  </si>
  <si>
    <t>Sharing data with NHS Improvement GIRFT (Getting It Right First Time" Team</t>
  </si>
  <si>
    <r>
      <t xml:space="preserve">GP population as at 31st March 2019 for which these services are commissioned </t>
    </r>
    <r>
      <rPr>
        <b/>
        <sz val="11"/>
        <color theme="1"/>
        <rFont val="Calibri"/>
        <family val="2"/>
        <scheme val="minor"/>
      </rPr>
      <t>uplifted</t>
    </r>
    <r>
      <rPr>
        <sz val="11"/>
        <color theme="1"/>
        <rFont val="Calibri"/>
        <family val="2"/>
        <scheme val="minor"/>
      </rPr>
      <t xml:space="preserve"> by the ratio advised by NHS England in CCG baseline funding for Mental Health. Give total weighted population aged 16-64 inclusive.  </t>
    </r>
  </si>
  <si>
    <r>
      <t xml:space="preserve">GP population as at 31st March 2019 for which these services are commissioned </t>
    </r>
    <r>
      <rPr>
        <b/>
        <sz val="11"/>
        <color theme="1"/>
        <rFont val="Calibri"/>
        <family val="2"/>
        <scheme val="minor"/>
      </rPr>
      <t>uplifted</t>
    </r>
    <r>
      <rPr>
        <sz val="11"/>
        <color theme="1"/>
        <rFont val="Calibri"/>
        <family val="2"/>
        <scheme val="minor"/>
      </rPr>
      <t xml:space="preserve"> by the ratio advised by NHS England in CCG baseline funding for Mental Health. Give total weighted population aged 65+.  </t>
    </r>
  </si>
  <si>
    <t>Number of patients transferred for out of area care (specialist treatment) during 2018/19</t>
  </si>
  <si>
    <t>Total out-turn workforce at 31st March 2019</t>
  </si>
  <si>
    <t>WTE Total Workforce (out-turn)</t>
  </si>
  <si>
    <t>Total Staff (out-turn)</t>
  </si>
  <si>
    <t>Total staff (out-turn)</t>
  </si>
  <si>
    <t>Do you have CORE Home Treatment fidelity for your whole organisational footprint?</t>
  </si>
  <si>
    <t>Do you have CORE Crisis Resolution fidelity for your whole organisational footprint?</t>
  </si>
  <si>
    <t>If no, what % of your organisational footprint do you have CORE Crisis Resolution fidelity in?</t>
  </si>
  <si>
    <t>Compliance with CORE fidelity for Crisis Resolution and Home Treatment services includes the following</t>
  </si>
  <si>
    <t xml:space="preserve"> 2)  24/7 access to intensive home treatment services</t>
  </si>
  <si>
    <t xml:space="preserve"> 1)  24/7 access to community based crisis services </t>
  </si>
  <si>
    <t>If no, what % of your organisational footprint do you have CORE Home Treatment fidelity in?</t>
  </si>
  <si>
    <t>If you have an alternative Psychiatric Decision model, please describe</t>
  </si>
  <si>
    <t>If no, please do not complete the following questions</t>
  </si>
  <si>
    <t>Other questions</t>
  </si>
  <si>
    <t>Does your CRHT cover CAMHS (under 18s)?</t>
  </si>
  <si>
    <t>Please give the youngest age covered by your CRHT</t>
  </si>
  <si>
    <t xml:space="preserve"> 3)  Open access referrals e.g. via a single point of access or 24/7 crisis line</t>
  </si>
  <si>
    <t>Have you designed your services around the skill mix and capacity levels required for CORE fidelity?</t>
  </si>
  <si>
    <t>Out of area rehabilitation placements - where known</t>
  </si>
  <si>
    <t>ICD10 DIAGNOSIS SUMMARY - All completed patient episodes in 2018/19</t>
  </si>
  <si>
    <t>Total number of people supported by Community Rehabilitation Team during 2018/19 (unique patients)</t>
  </si>
  <si>
    <t>Of these</t>
  </si>
  <si>
    <t>Number of people supported by Community Rehabilitation Team during 2018/19 who were admitted to an acute psychiatric ward during 2018/19</t>
  </si>
  <si>
    <t>Number of people supported by Community Rehabilitation Team during 2018/19 who were admitted to an acute physical health ward during 2018/19</t>
  </si>
  <si>
    <t>Number of people supported by the Community Rehabilitation Team during 2018/19 who were subject to a Community Treatment Order (at any point during 2018/19)</t>
  </si>
  <si>
    <t>% of Community Rehabilitation Team caseload at 31/3/2019 in 24 hour supported accommodation</t>
  </si>
  <si>
    <t>% of Community Rehabilitation Team caseload at 31/3/2019 in 9 - 5 supported accommodation</t>
  </si>
  <si>
    <t>% of Community Rehabilitation Team caseload at 31/3/2019 in own flat with tenancy (not within supported accommodation)</t>
  </si>
  <si>
    <t>Where known</t>
  </si>
  <si>
    <t>Number of Community Rehabilitation Team patients moved to a more independent placement during 2018/19</t>
  </si>
  <si>
    <t>Number of Community Rehabilitation Team patients moved to a more dependent placement during 2018/19</t>
  </si>
  <si>
    <t>% of Community Rehabilitation Team caseload at 31/3/2019 in supported accommodation (all types)</t>
  </si>
  <si>
    <t>Number of Community Rehabilitation Team patients transferred to generic CMHT during 2018/19</t>
  </si>
  <si>
    <t>Does your team provide an advisory function to support people under the care of generic CMHTs?</t>
  </si>
  <si>
    <t>Finance - where known</t>
  </si>
  <si>
    <t>External placement costs 2018/19 - if known</t>
  </si>
  <si>
    <t>Total cost of litigation claims 2018/19 - if known</t>
  </si>
  <si>
    <t>Cost of additional care packages (medication, activities of daily living) 2018/19 - if known</t>
  </si>
  <si>
    <t>Total number of deaths in inpatient care 2018/19 (all causes)</t>
  </si>
  <si>
    <t>Number of out of area for specialist care as at 31st March 2019</t>
  </si>
  <si>
    <t>Total number of adult acute patients who have been declared medical fit for discharge (as per the NHS England publication, Monthly Delayed Transfer of Care Situation Reports - Definition and Guidance v1.09) for adult acute services.  For example, if a patient has been delayed 3 times please count as 3.</t>
  </si>
  <si>
    <t>For patients who were admitted, what was the average length of time from a request for a bed to admission taking place?</t>
  </si>
  <si>
    <r>
      <t xml:space="preserve">Do you use a census approach - i.e. care co-ordinate all people with complex psychosis/high needs in a </t>
    </r>
    <r>
      <rPr>
        <b/>
        <sz val="10"/>
        <rFont val="Arial"/>
        <family val="2"/>
      </rPr>
      <t>CCG</t>
    </r>
    <r>
      <rPr>
        <sz val="10"/>
        <rFont val="Arial"/>
        <family val="2"/>
      </rPr>
      <t xml:space="preserve"> funded placements?</t>
    </r>
  </si>
  <si>
    <r>
      <t xml:space="preserve">Do you use a census approach - i.e. care co-ordinate all people with complex psychosis/high needs in a </t>
    </r>
    <r>
      <rPr>
        <b/>
        <sz val="10"/>
        <rFont val="Arial"/>
        <family val="2"/>
      </rPr>
      <t>LA</t>
    </r>
    <r>
      <rPr>
        <sz val="10"/>
        <rFont val="Arial"/>
        <family val="2"/>
      </rPr>
      <t xml:space="preserve"> funded placement</t>
    </r>
  </si>
  <si>
    <t>Number of patients on CPA who have had a care review within the last 12 months</t>
  </si>
  <si>
    <r>
      <t xml:space="preserve">10. GIRFT Rehabilitation - </t>
    </r>
    <r>
      <rPr>
        <sz val="12"/>
        <color rgb="FFFF0000"/>
        <rFont val="Arial"/>
        <family val="2"/>
      </rPr>
      <t>England only</t>
    </r>
  </si>
  <si>
    <r>
      <t xml:space="preserve">12. Community Clusters - </t>
    </r>
    <r>
      <rPr>
        <sz val="12"/>
        <color rgb="FFFF0000"/>
        <rFont val="Arial"/>
        <family val="2"/>
      </rPr>
      <t>England only</t>
    </r>
  </si>
  <si>
    <t>There are 18 worksheet</t>
  </si>
  <si>
    <t>Have you included your Crisis House beds/OBDs within your activity on Inpatient Core?</t>
  </si>
  <si>
    <t>Inpatient - Core</t>
  </si>
  <si>
    <t>11 and 13</t>
  </si>
  <si>
    <t>Younger Onset Dementia concerns patients who are under 65 but suffer from an illness normally found in older people. In our Health Board they belong to the Mental Health Services for Older People as this is where the staff with the relevant expertise reside. Are their figures to be reported under Adult Acute due to the age range or Older Adult Acute as that is the department who is responsible? For this submission this data is included within Older Adult Acute</t>
  </si>
  <si>
    <t>16 and 17</t>
  </si>
  <si>
    <t>Additional Items Sheet - By Discharged do you mean discharged from MHA Section or Discharged from Hospital? For this submission I have taken this as discharged from MHA Section.</t>
  </si>
  <si>
    <t>16, 17, 20, and 21</t>
  </si>
  <si>
    <t>Additional Items Sheet - Do we include transfer out of area? I have included those as they reduce the number of detailed patients we are responsible for.</t>
  </si>
  <si>
    <t>Quality and Safety</t>
  </si>
  <si>
    <t>18 and 20</t>
  </si>
  <si>
    <t>I've taken the term 'incidents' as 'occurances', rather than incidents that occurred invovling an AWOL patient</t>
  </si>
  <si>
    <t>Additional Items Sheet - I've in included those admitted under MHA further to assessment under s135(1) and s136 as the route into hospital was not specified. These were not included in previous submissions.</t>
  </si>
  <si>
    <t>Yes</t>
  </si>
  <si>
    <t>Cardiff &amp; Vale University Health Board</t>
  </si>
  <si>
    <t>Welsh Health Board</t>
  </si>
  <si>
    <t>Tracey Porter</t>
  </si>
  <si>
    <t>tracey.porter@wales.nhs.uk</t>
  </si>
  <si>
    <t>B 5+6</t>
  </si>
  <si>
    <t>Not applicable to Wales</t>
  </si>
  <si>
    <t>No</t>
  </si>
  <si>
    <t>Carers Support Group Solace</t>
  </si>
  <si>
    <t>Excludes transfers</t>
  </si>
  <si>
    <t>D7,14,18,19 &amp;47</t>
  </si>
  <si>
    <t>Inpatient - Specialist</t>
  </si>
  <si>
    <t xml:space="preserve"> </t>
  </si>
  <si>
    <t>Adult</t>
  </si>
  <si>
    <t>Both</t>
  </si>
  <si>
    <t>Each CMHT has access to Hafal CSO &amp; LA employed carer assessors</t>
  </si>
  <si>
    <t>Carers assessment and Mgmnt Plans</t>
  </si>
  <si>
    <t>Carers who use this service will be supported</t>
  </si>
  <si>
    <t>carers involved with assessment and treatment</t>
  </si>
  <si>
    <t>Inclusion in all aspects of care when the service user agrees</t>
  </si>
  <si>
    <t>Support and Advocacy offered</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</si>
</sst>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6" formatCode="&quot;£&quot;#,##0;[Red]\-&quot;£&quot;#,##0"/>
    <numFmt numFmtId="44" formatCode="_-&quot;£&quot;* #,##0.00_-;\-&quot;£&quot;* #,##0.00_-;_-&quot;£&quot;* &quot;-&quot;??_-;_-@_-"/>
    <numFmt numFmtId="43" formatCode="_-* #,##0.00_-;\-* #,##0.00_-;_-* &quot;-&quot;??_-;_-@_-"/>
    <numFmt numFmtId="164" formatCode="0.0"/>
    <numFmt numFmtId="165" formatCode="_-* #,##0_-;\-* #,##0_-;_-* &quot;-&quot;??_-;_-@_-"/>
    <numFmt numFmtId="166" formatCode="&quot;£&quot;#,##0"/>
    <numFmt numFmtId="167" formatCode="0.0%"/>
  </numFmts>
  <fonts count="97">
    <font>
      <sz val="11"/>
      <color theme="1"/>
      <name val="Calibri"/>
      <family val="2"/>
      <scheme val="minor"/>
    </font>
    <font>
      <sz val="10"/>
      <name val="Arial"/>
      <family val="2"/>
    </font>
    <font>
      <u/>
      <sz val="10"/>
      <color indexed="12"/>
      <name val="Arial"/>
      <family val="2"/>
    </font>
    <font>
      <b/>
      <u/>
      <sz val="10"/>
      <color indexed="12"/>
      <name val="Arial"/>
      <family val="2"/>
    </font>
    <font>
      <b/>
      <sz val="9"/>
      <color indexed="81"/>
      <name val="Tahoma"/>
      <family val="2"/>
    </font>
    <font>
      <sz val="9"/>
      <color indexed="81"/>
      <name val="Tahoma"/>
      <family val="2"/>
    </font>
    <font>
      <sz val="11"/>
      <color theme="1"/>
      <name val="Calibri"/>
      <family val="2"/>
      <scheme val="minor"/>
    </font>
    <font>
      <b/>
      <sz val="11"/>
      <color theme="1"/>
      <name val="Calibri"/>
      <family val="2"/>
      <scheme val="minor"/>
    </font>
    <font>
      <sz val="11"/>
      <name val="Arial"/>
      <family val="2"/>
    </font>
    <font>
      <sz val="11"/>
      <color theme="1"/>
      <name val="Arial"/>
      <family val="2"/>
    </font>
    <font>
      <b/>
      <sz val="11"/>
      <color theme="1"/>
      <name val="Arial"/>
      <family val="2"/>
    </font>
    <font>
      <i/>
      <sz val="11"/>
      <color theme="1"/>
      <name val="Arial"/>
      <family val="2"/>
    </font>
    <font>
      <sz val="12"/>
      <name val="Arial"/>
      <family val="2"/>
    </font>
    <font>
      <sz val="12"/>
      <color theme="1"/>
      <name val="Arial"/>
      <family val="2"/>
    </font>
    <font>
      <b/>
      <sz val="12"/>
      <name val="Arial"/>
      <family val="2"/>
    </font>
    <font>
      <b/>
      <sz val="16"/>
      <name val="Arial"/>
      <family val="2"/>
    </font>
    <font>
      <b/>
      <sz val="16"/>
      <color rgb="FFFF0000"/>
      <name val="Arial"/>
      <family val="2"/>
    </font>
    <font>
      <b/>
      <sz val="12"/>
      <color theme="1"/>
      <name val="Arial"/>
      <family val="2"/>
    </font>
    <font>
      <b/>
      <u/>
      <sz val="12"/>
      <color rgb="FFFF0000"/>
      <name val="Arial"/>
      <family val="2"/>
    </font>
    <font>
      <u/>
      <sz val="12"/>
      <color indexed="12"/>
      <name val="Arial"/>
      <family val="2"/>
    </font>
    <font>
      <b/>
      <u/>
      <sz val="12"/>
      <name val="Arial"/>
      <family val="2"/>
    </font>
    <font>
      <b/>
      <sz val="22"/>
      <color theme="1"/>
      <name val="Arial"/>
      <family val="2"/>
    </font>
    <font>
      <b/>
      <sz val="18"/>
      <color rgb="FFD81E05"/>
      <name val="Arial"/>
      <family val="2"/>
    </font>
    <font>
      <b/>
      <sz val="12"/>
      <color theme="0"/>
      <name val="Arial"/>
      <family val="2"/>
    </font>
    <font>
      <sz val="12"/>
      <color indexed="8"/>
      <name val="Arial"/>
      <family val="2"/>
    </font>
    <font>
      <b/>
      <sz val="18"/>
      <color rgb="FFFF0000"/>
      <name val="Arial"/>
      <family val="2"/>
    </font>
    <font>
      <b/>
      <sz val="14"/>
      <color rgb="FFFF0000"/>
      <name val="Arial"/>
      <family val="2"/>
    </font>
    <font>
      <b/>
      <sz val="12"/>
      <color rgb="FFFF0000"/>
      <name val="Arial"/>
      <family val="2"/>
    </font>
    <font>
      <b/>
      <sz val="11"/>
      <color rgb="FFFF0000"/>
      <name val="Arial"/>
      <family val="2"/>
    </font>
    <font>
      <b/>
      <u/>
      <sz val="12"/>
      <color indexed="12"/>
      <name val="Arial"/>
      <family val="2"/>
    </font>
    <font>
      <b/>
      <sz val="16"/>
      <color theme="1"/>
      <name val="Arial"/>
      <family val="2"/>
    </font>
    <font>
      <sz val="12"/>
      <color rgb="FF000000"/>
      <name val="Arial"/>
      <family val="2"/>
    </font>
    <font>
      <b/>
      <sz val="11"/>
      <color theme="0"/>
      <name val="Calibri"/>
      <family val="2"/>
      <scheme val="minor"/>
    </font>
    <font>
      <b/>
      <sz val="11"/>
      <color indexed="8"/>
      <name val="Arial"/>
      <family val="2"/>
    </font>
    <font>
      <u/>
      <sz val="12"/>
      <color theme="1"/>
      <name val="Arial"/>
      <family val="2"/>
    </font>
    <font>
      <b/>
      <sz val="11"/>
      <color rgb="FF0070C0"/>
      <name val="Arial"/>
      <family val="2"/>
    </font>
    <font>
      <sz val="11"/>
      <color rgb="FF0070C0"/>
      <name val="Arial"/>
      <family val="2"/>
    </font>
    <font>
      <sz val="11"/>
      <color rgb="FFFF0000"/>
      <name val="Calibri"/>
      <family val="2"/>
      <scheme val="minor"/>
    </font>
    <font>
      <sz val="12"/>
      <color theme="1"/>
      <name val="Calibri"/>
      <family val="2"/>
      <scheme val="minor"/>
    </font>
    <font>
      <sz val="14"/>
      <color theme="1"/>
      <name val="Calibri"/>
      <family val="2"/>
      <scheme val="minor"/>
    </font>
    <font>
      <sz val="10"/>
      <color theme="1"/>
      <name val="Calibri"/>
      <family val="2"/>
      <scheme val="minor"/>
    </font>
    <font>
      <b/>
      <sz val="11"/>
      <color rgb="FFFF0000"/>
      <name val="Calibri"/>
      <family val="2"/>
      <scheme val="minor"/>
    </font>
    <font>
      <sz val="11"/>
      <color indexed="63"/>
      <name val="Calibri"/>
      <family val="2"/>
      <scheme val="minor"/>
    </font>
    <font>
      <sz val="11"/>
      <name val="Calibri"/>
      <family val="2"/>
      <scheme val="minor"/>
    </font>
    <font>
      <b/>
      <sz val="11"/>
      <color indexed="50"/>
      <name val="Calibri"/>
      <family val="2"/>
      <scheme val="minor"/>
    </font>
    <font>
      <u/>
      <sz val="11"/>
      <name val="Calibri"/>
      <family val="2"/>
      <scheme val="minor"/>
    </font>
    <font>
      <b/>
      <sz val="11"/>
      <name val="Calibri"/>
      <family val="2"/>
      <scheme val="minor"/>
    </font>
    <font>
      <b/>
      <u/>
      <sz val="11"/>
      <color rgb="FFFF0000"/>
      <name val="Calibri"/>
      <family val="2"/>
      <scheme val="minor"/>
    </font>
    <font>
      <u/>
      <sz val="11"/>
      <color theme="1"/>
      <name val="Calibri"/>
      <family val="2"/>
      <scheme val="minor"/>
    </font>
    <font>
      <b/>
      <sz val="11"/>
      <color indexed="8"/>
      <name val="Calibri"/>
      <family val="2"/>
      <scheme val="minor"/>
    </font>
    <font>
      <sz val="11"/>
      <color indexed="8"/>
      <name val="Calibri"/>
      <family val="2"/>
      <scheme val="minor"/>
    </font>
    <font>
      <b/>
      <sz val="12"/>
      <color rgb="FFFF0000"/>
      <name val="Calibri"/>
      <family val="2"/>
      <scheme val="minor"/>
    </font>
    <font>
      <b/>
      <sz val="14"/>
      <color rgb="FFFF0000"/>
      <name val="Calibri"/>
      <family val="2"/>
      <scheme val="minor"/>
    </font>
    <font>
      <b/>
      <sz val="16"/>
      <color rgb="FFFF0000"/>
      <name val="Calibri"/>
      <family val="2"/>
      <scheme val="minor"/>
    </font>
    <font>
      <sz val="16"/>
      <color theme="1"/>
      <name val="Calibri"/>
      <family val="2"/>
      <scheme val="minor"/>
    </font>
    <font>
      <b/>
      <sz val="16"/>
      <color rgb="FFD81E05"/>
      <name val="Calibri"/>
      <family val="2"/>
      <scheme val="minor"/>
    </font>
    <font>
      <sz val="12"/>
      <name val="Calibri"/>
      <family val="2"/>
      <scheme val="minor"/>
    </font>
    <font>
      <b/>
      <sz val="18"/>
      <color rgb="FFD81E05"/>
      <name val="Calibri"/>
      <family val="2"/>
      <scheme val="minor"/>
    </font>
    <font>
      <sz val="10"/>
      <color indexed="63"/>
      <name val="Calibri"/>
      <family val="2"/>
      <scheme val="minor"/>
    </font>
    <font>
      <b/>
      <sz val="18"/>
      <color rgb="FFFF0000"/>
      <name val="Calibri"/>
      <family val="2"/>
      <scheme val="minor"/>
    </font>
    <font>
      <b/>
      <sz val="18"/>
      <color indexed="50"/>
      <name val="Calibri"/>
      <family val="2"/>
      <scheme val="minor"/>
    </font>
    <font>
      <b/>
      <sz val="14"/>
      <name val="Calibri"/>
      <family val="2"/>
      <scheme val="minor"/>
    </font>
    <font>
      <b/>
      <sz val="12"/>
      <color theme="0"/>
      <name val="Calibri"/>
      <family val="2"/>
      <scheme val="minor"/>
    </font>
    <font>
      <b/>
      <sz val="12"/>
      <color theme="1"/>
      <name val="Calibri"/>
      <family val="2"/>
      <scheme val="minor"/>
    </font>
    <font>
      <u/>
      <sz val="12"/>
      <name val="Calibri"/>
      <family val="2"/>
      <scheme val="minor"/>
    </font>
    <font>
      <sz val="10"/>
      <name val="Calibri"/>
      <family val="2"/>
      <scheme val="minor"/>
    </font>
    <font>
      <b/>
      <u/>
      <sz val="10"/>
      <color rgb="FFFF0000"/>
      <name val="Calibri"/>
      <family val="2"/>
      <scheme val="minor"/>
    </font>
    <font>
      <b/>
      <sz val="12"/>
      <name val="Calibri"/>
      <family val="2"/>
      <scheme val="minor"/>
    </font>
    <font>
      <b/>
      <sz val="10"/>
      <color theme="1"/>
      <name val="Calibri"/>
      <family val="2"/>
      <scheme val="minor"/>
    </font>
    <font>
      <b/>
      <sz val="10"/>
      <color indexed="8"/>
      <name val="Calibri"/>
      <family val="2"/>
      <scheme val="minor"/>
    </font>
    <font>
      <sz val="14"/>
      <name val="Calibri"/>
      <family val="2"/>
      <scheme val="minor"/>
    </font>
    <font>
      <b/>
      <sz val="10"/>
      <color indexed="50"/>
      <name val="Calibri"/>
      <family val="2"/>
      <scheme val="minor"/>
    </font>
    <font>
      <sz val="16"/>
      <name val="Calibri"/>
      <family val="2"/>
      <scheme val="minor"/>
    </font>
    <font>
      <b/>
      <sz val="12"/>
      <color indexed="50"/>
      <name val="Calibri"/>
      <family val="2"/>
      <scheme val="minor"/>
    </font>
    <font>
      <sz val="12"/>
      <color indexed="63"/>
      <name val="Calibri"/>
      <family val="2"/>
      <scheme val="minor"/>
    </font>
    <font>
      <u/>
      <sz val="12"/>
      <color indexed="12"/>
      <name val="Calibri"/>
      <family val="2"/>
      <scheme val="minor"/>
    </font>
    <font>
      <b/>
      <sz val="16"/>
      <color theme="1"/>
      <name val="Calibri"/>
      <family val="2"/>
      <scheme val="minor"/>
    </font>
    <font>
      <b/>
      <sz val="14"/>
      <color theme="1"/>
      <name val="Calibri"/>
      <family val="2"/>
      <scheme val="minor"/>
    </font>
    <font>
      <sz val="12"/>
      <color indexed="8"/>
      <name val="Calibri"/>
      <family val="2"/>
      <scheme val="minor"/>
    </font>
    <font>
      <b/>
      <sz val="12"/>
      <color indexed="8"/>
      <name val="Calibri"/>
      <family val="2"/>
      <scheme val="minor"/>
    </font>
    <font>
      <sz val="11"/>
      <color theme="0"/>
      <name val="Calibri"/>
      <family val="2"/>
      <scheme val="minor"/>
    </font>
    <font>
      <sz val="11"/>
      <color rgb="FF000000"/>
      <name val="Calibri"/>
      <family val="2"/>
      <scheme val="minor"/>
    </font>
    <font>
      <sz val="11"/>
      <color rgb="FF333333"/>
      <name val="Arial"/>
      <family val="2"/>
    </font>
    <font>
      <sz val="11"/>
      <color theme="1"/>
      <name val="HelveticaNeue"/>
    </font>
    <font>
      <b/>
      <sz val="14"/>
      <color theme="1"/>
      <name val="Arial"/>
      <family val="2"/>
    </font>
    <font>
      <b/>
      <sz val="16"/>
      <name val="Calibri"/>
      <family val="2"/>
      <scheme val="minor"/>
    </font>
    <font>
      <b/>
      <sz val="9"/>
      <name val="Calibri"/>
      <family val="2"/>
      <scheme val="minor"/>
    </font>
    <font>
      <b/>
      <sz val="11"/>
      <color theme="0"/>
      <name val="Arial"/>
      <family val="2"/>
    </font>
    <font>
      <b/>
      <sz val="9"/>
      <color theme="1"/>
      <name val="Calibri"/>
      <family val="2"/>
      <scheme val="minor"/>
    </font>
    <font>
      <u/>
      <sz val="11"/>
      <color indexed="12"/>
      <name val="Arial"/>
      <family val="2"/>
    </font>
    <font>
      <b/>
      <u/>
      <sz val="11"/>
      <color theme="0"/>
      <name val="Calibri"/>
      <family val="2"/>
      <scheme val="minor"/>
    </font>
    <font>
      <sz val="10"/>
      <color theme="1"/>
      <name val="Arial"/>
      <family val="2"/>
    </font>
    <font>
      <b/>
      <sz val="10"/>
      <color theme="0"/>
      <name val="Arial"/>
      <family val="2"/>
    </font>
    <font>
      <b/>
      <sz val="10"/>
      <name val="Arial"/>
      <family val="2"/>
    </font>
    <font>
      <sz val="10"/>
      <color theme="0"/>
      <name val="Arial"/>
      <family val="2"/>
    </font>
    <font>
      <b/>
      <sz val="10"/>
      <color theme="1"/>
      <name val="Arial"/>
      <family val="2"/>
    </font>
    <font>
      <sz val="12"/>
      <color rgb="FFFF0000"/>
      <name val="Arial"/>
      <family val="2"/>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99CC"/>
        <bgColor indexed="64"/>
      </patternFill>
    </fill>
    <fill>
      <patternFill patternType="solid">
        <fgColor theme="8" tint="0.79998168889431442"/>
        <bgColor indexed="64"/>
      </patternFill>
    </fill>
    <fill>
      <patternFill patternType="solid">
        <fgColor theme="8"/>
        <bgColor indexed="64"/>
      </patternFill>
    </fill>
    <fill>
      <patternFill patternType="solid">
        <fgColor rgb="FFB9F7FF"/>
        <bgColor indexed="64"/>
      </patternFill>
    </fill>
    <fill>
      <patternFill patternType="solid">
        <fgColor rgb="FF00B0F0"/>
        <bgColor indexed="64"/>
      </patternFill>
    </fill>
    <fill>
      <patternFill patternType="solid">
        <fgColor theme="0" tint="-0.499984740745262"/>
        <bgColor indexed="64"/>
      </patternFill>
    </fill>
    <fill>
      <patternFill patternType="solid">
        <fgColor theme="4" tint="0.79998168889431442"/>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A5A5A5"/>
      </patternFill>
    </fill>
    <fill>
      <patternFill patternType="solid">
        <fgColor rgb="FF0099CC"/>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rgb="FFBEFFFE"/>
        <bgColor indexed="64"/>
      </patternFill>
    </fill>
    <fill>
      <patternFill patternType="solid">
        <fgColor rgb="FFFF0000"/>
        <bgColor indexed="64"/>
      </patternFill>
    </fill>
    <fill>
      <patternFill patternType="solid">
        <fgColor rgb="FFDDEBF7"/>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rgb="FFFFC000"/>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3"/>
      </top>
      <bottom style="thin">
        <color indexed="22"/>
      </bottom>
      <diagonal/>
    </border>
    <border>
      <left style="thin">
        <color indexed="64"/>
      </left>
      <right style="thin">
        <color indexed="64"/>
      </right>
      <top style="thin">
        <color indexed="22"/>
      </top>
      <bottom/>
      <diagonal/>
    </border>
    <border>
      <left style="thin">
        <color indexed="64"/>
      </left>
      <right style="thin">
        <color indexed="64"/>
      </right>
      <top style="thin">
        <color indexed="22"/>
      </top>
      <bottom style="thin">
        <color indexed="23"/>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23"/>
      </bottom>
      <diagonal/>
    </border>
    <border>
      <left style="thin">
        <color indexed="64"/>
      </left>
      <right style="thin">
        <color indexed="64"/>
      </right>
      <top style="thin">
        <color indexed="23"/>
      </top>
      <bottom style="thin">
        <color indexed="23"/>
      </bottom>
      <diagonal/>
    </border>
    <border>
      <left style="thin">
        <color indexed="64"/>
      </left>
      <right style="thin">
        <color indexed="64"/>
      </right>
      <top/>
      <bottom style="thin">
        <color indexed="23"/>
      </bottom>
      <diagonal/>
    </border>
    <border>
      <left style="thin">
        <color indexed="64"/>
      </left>
      <right style="thin">
        <color indexed="64"/>
      </right>
      <top style="thin">
        <color indexed="23"/>
      </top>
      <bottom/>
      <diagonal/>
    </border>
    <border>
      <left style="thin">
        <color indexed="64"/>
      </left>
      <right/>
      <top/>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style="thin">
        <color indexed="64"/>
      </right>
      <top/>
      <bottom/>
      <diagonal/>
    </border>
    <border>
      <left style="medium">
        <color indexed="64"/>
      </left>
      <right style="thin">
        <color theme="0" tint="-0.24994659260841701"/>
      </right>
      <top style="medium">
        <color indexed="64"/>
      </top>
      <bottom/>
      <diagonal/>
    </border>
    <border>
      <left style="thin">
        <color theme="0" tint="-0.24994659260841701"/>
      </left>
      <right style="medium">
        <color indexed="64"/>
      </right>
      <top style="medium">
        <color indexed="64"/>
      </top>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medium">
        <color indexed="64"/>
      </right>
      <top style="medium">
        <color indexed="64"/>
      </top>
      <bottom style="thin">
        <color theme="0" tint="-0.24994659260841701"/>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thin">
        <color theme="0" tint="-0.24994659260841701"/>
      </top>
      <bottom/>
      <diagonal/>
    </border>
    <border>
      <left style="thin">
        <color theme="0" tint="-0.24994659260841701"/>
      </left>
      <right style="medium">
        <color indexed="64"/>
      </right>
      <top style="thin">
        <color theme="0" tint="-0.24994659260841701"/>
      </top>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22"/>
      </top>
      <bottom style="thin">
        <color indexed="22"/>
      </bottom>
      <diagonal/>
    </border>
    <border>
      <left style="thin">
        <color indexed="64"/>
      </left>
      <right style="thin">
        <color indexed="64"/>
      </right>
      <top style="thin">
        <color theme="0" tint="-0.249977111117893"/>
      </top>
      <bottom style="thin">
        <color theme="0" tint="-0.249977111117893"/>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thin">
        <color indexed="64"/>
      </left>
      <right/>
      <top style="thin">
        <color indexed="22"/>
      </top>
      <bottom/>
      <diagonal/>
    </border>
    <border>
      <left style="thin">
        <color indexed="64"/>
      </left>
      <right/>
      <top/>
      <bottom style="thin">
        <color indexed="23"/>
      </bottom>
      <diagonal/>
    </border>
    <border>
      <left style="thin">
        <color indexed="64"/>
      </left>
      <right/>
      <top style="thin">
        <color indexed="23"/>
      </top>
      <bottom style="thin">
        <color indexed="23"/>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thin">
        <color indexed="64"/>
      </right>
      <top style="medium">
        <color rgb="FFFF0000"/>
      </top>
      <bottom style="medium">
        <color rgb="FFFF0000"/>
      </bottom>
      <diagonal/>
    </border>
    <border>
      <left style="thin">
        <color indexed="64"/>
      </left>
      <right style="thin">
        <color indexed="64"/>
      </right>
      <top style="medium">
        <color rgb="FFFF0000"/>
      </top>
      <bottom style="medium">
        <color rgb="FFFF0000"/>
      </bottom>
      <diagonal/>
    </border>
    <border>
      <left style="thin">
        <color indexed="64"/>
      </left>
      <right style="medium">
        <color rgb="FFFF0000"/>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style="thin">
        <color indexed="64"/>
      </left>
      <right/>
      <top style="thin">
        <color indexed="23"/>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23"/>
      </top>
      <bottom style="thin">
        <color indexed="64"/>
      </bottom>
      <diagonal/>
    </border>
  </borders>
  <cellStyleXfs count="10">
    <xf numFmtId="0" fontId="0" fillId="0" borderId="0"/>
    <xf numFmtId="43" fontId="6" fillId="0" borderId="0" applyFont="0" applyFill="0" applyBorder="0" applyAlignment="0" applyProtection="0"/>
    <xf numFmtId="43" fontId="1" fillId="0" borderId="0" applyFont="0" applyFill="0" applyBorder="0" applyAlignment="0" applyProtection="0"/>
    <xf numFmtId="0" fontId="2" fillId="0" borderId="0" applyNumberFormat="0" applyFill="0" applyBorder="0" applyAlignment="0" applyProtection="0">
      <alignment vertical="top"/>
      <protection locked="0"/>
    </xf>
    <xf numFmtId="9" fontId="6" fillId="0" borderId="0" applyFont="0" applyFill="0" applyBorder="0" applyAlignment="0" applyProtection="0"/>
    <xf numFmtId="0" fontId="1" fillId="0" borderId="0"/>
    <xf numFmtId="0" fontId="32" fillId="14" borderId="64" applyNumberFormat="0" applyAlignment="0" applyProtection="0"/>
    <xf numFmtId="43" fontId="1"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cellStyleXfs>
  <cellXfs count="826">
    <xf numFmtId="0" fontId="0" fillId="0" borderId="0" xfId="0"/>
    <xf numFmtId="0" fontId="7" fillId="0" borderId="0" xfId="0" applyFont="1" applyAlignment="1">
      <alignment horizontal="right" vertical="center" wrapText="1"/>
    </xf>
    <xf numFmtId="0" fontId="0" fillId="0" borderId="0" xfId="0" applyAlignment="1">
      <alignment vertical="center" wrapText="1"/>
    </xf>
    <xf numFmtId="0" fontId="7" fillId="0" borderId="0" xfId="0" applyFont="1" applyAlignment="1">
      <alignment vertical="center" wrapText="1"/>
    </xf>
    <xf numFmtId="0" fontId="0" fillId="0" borderId="0" xfId="0" applyAlignment="1">
      <alignment vertical="center"/>
    </xf>
    <xf numFmtId="0" fontId="7" fillId="11" borderId="29" xfId="0" applyFont="1" applyFill="1" applyBorder="1" applyAlignment="1">
      <alignment vertical="center" wrapText="1"/>
    </xf>
    <xf numFmtId="0" fontId="7" fillId="11" borderId="41" xfId="0" applyFont="1" applyFill="1" applyBorder="1" applyAlignment="1">
      <alignment vertical="center"/>
    </xf>
    <xf numFmtId="0" fontId="7" fillId="11" borderId="42" xfId="0" applyFont="1" applyFill="1" applyBorder="1" applyAlignment="1">
      <alignment vertical="center" wrapText="1"/>
    </xf>
    <xf numFmtId="0" fontId="7" fillId="0" borderId="29" xfId="0" applyFont="1" applyBorder="1" applyAlignment="1">
      <alignment vertical="center" wrapText="1"/>
    </xf>
    <xf numFmtId="0" fontId="7" fillId="0" borderId="43" xfId="0" applyFont="1" applyBorder="1" applyAlignment="1">
      <alignment vertical="center"/>
    </xf>
    <xf numFmtId="0" fontId="0" fillId="0" borderId="44" xfId="0" applyBorder="1" applyAlignment="1">
      <alignment vertical="center" wrapText="1"/>
    </xf>
    <xf numFmtId="0" fontId="7" fillId="0" borderId="30" xfId="0" applyFont="1" applyBorder="1" applyAlignment="1">
      <alignment vertical="center" wrapText="1"/>
    </xf>
    <xf numFmtId="0" fontId="7" fillId="0" borderId="45" xfId="0" applyFont="1" applyBorder="1" applyAlignment="1">
      <alignment vertical="center"/>
    </xf>
    <xf numFmtId="0" fontId="0" fillId="0" borderId="46" xfId="0" applyBorder="1" applyAlignment="1">
      <alignment vertical="center" wrapText="1"/>
    </xf>
    <xf numFmtId="0" fontId="7" fillId="0" borderId="31" xfId="0" applyFont="1" applyBorder="1" applyAlignment="1">
      <alignment vertical="center" wrapText="1"/>
    </xf>
    <xf numFmtId="0" fontId="7" fillId="0" borderId="47" xfId="0" applyFont="1" applyBorder="1" applyAlignment="1">
      <alignment vertical="center"/>
    </xf>
    <xf numFmtId="0" fontId="0" fillId="0" borderId="48" xfId="0" applyBorder="1" applyAlignment="1">
      <alignment vertical="center" wrapText="1"/>
    </xf>
    <xf numFmtId="0" fontId="7" fillId="0" borderId="49" xfId="0" applyFont="1" applyBorder="1" applyAlignment="1">
      <alignment vertical="center"/>
    </xf>
    <xf numFmtId="0" fontId="0" fillId="0" borderId="50" xfId="0" applyBorder="1" applyAlignment="1">
      <alignment vertical="center" wrapText="1"/>
    </xf>
    <xf numFmtId="0" fontId="7" fillId="0" borderId="51" xfId="0" applyFont="1" applyBorder="1" applyAlignment="1">
      <alignment vertical="center"/>
    </xf>
    <xf numFmtId="0" fontId="0" fillId="0" borderId="52" xfId="0" applyBorder="1" applyAlignment="1">
      <alignment vertical="center" wrapText="1"/>
    </xf>
    <xf numFmtId="0" fontId="7" fillId="0" borderId="22" xfId="0" applyFont="1" applyBorder="1" applyAlignment="1">
      <alignment vertical="center" wrapText="1"/>
    </xf>
    <xf numFmtId="0" fontId="7" fillId="0" borderId="53" xfId="0" applyFont="1" applyBorder="1" applyAlignment="1">
      <alignment vertical="center"/>
    </xf>
    <xf numFmtId="0" fontId="0" fillId="0" borderId="54" xfId="0" applyBorder="1" applyAlignment="1">
      <alignment vertical="center" wrapText="1"/>
    </xf>
    <xf numFmtId="0" fontId="3" fillId="0" borderId="0" xfId="3" applyFont="1" applyAlignment="1">
      <alignment horizontal="center"/>
      <protection locked="0"/>
    </xf>
    <xf numFmtId="0" fontId="2" fillId="0" borderId="0" xfId="3" applyAlignment="1">
      <alignment vertical="center" wrapText="1"/>
      <protection locked="0"/>
    </xf>
    <xf numFmtId="0" fontId="9" fillId="2" borderId="0" xfId="0" applyFont="1" applyFill="1"/>
    <xf numFmtId="0" fontId="17" fillId="2" borderId="0" xfId="0" applyFont="1" applyFill="1"/>
    <xf numFmtId="0" fontId="23" fillId="7" borderId="1" xfId="0" applyFont="1" applyFill="1" applyBorder="1"/>
    <xf numFmtId="0" fontId="23" fillId="7" borderId="1" xfId="0" applyFont="1" applyFill="1" applyBorder="1" applyAlignment="1">
      <alignment horizontal="center" wrapText="1"/>
    </xf>
    <xf numFmtId="0" fontId="9" fillId="0" borderId="0" xfId="0" applyFont="1" applyProtection="1">
      <protection locked="0"/>
    </xf>
    <xf numFmtId="0" fontId="9" fillId="2" borderId="0" xfId="0" applyFont="1" applyFill="1" applyProtection="1">
      <protection locked="0"/>
    </xf>
    <xf numFmtId="0" fontId="21" fillId="2" borderId="0" xfId="0" applyFont="1" applyFill="1" applyAlignment="1" applyProtection="1">
      <alignment horizontal="left"/>
      <protection hidden="1"/>
    </xf>
    <xf numFmtId="14" fontId="9" fillId="2" borderId="0" xfId="0" applyNumberFormat="1" applyFont="1" applyFill="1" applyAlignment="1" applyProtection="1">
      <alignment horizontal="left"/>
      <protection hidden="1"/>
    </xf>
    <xf numFmtId="0" fontId="9" fillId="2" borderId="0" xfId="0" applyFont="1" applyFill="1" applyAlignment="1" applyProtection="1">
      <alignment horizontal="left"/>
      <protection hidden="1"/>
    </xf>
    <xf numFmtId="0" fontId="25" fillId="2" borderId="0" xfId="0" applyFont="1" applyFill="1" applyProtection="1">
      <protection hidden="1"/>
    </xf>
    <xf numFmtId="0" fontId="26" fillId="2" borderId="0" xfId="0" applyFont="1" applyFill="1" applyProtection="1">
      <protection hidden="1"/>
    </xf>
    <xf numFmtId="0" fontId="9" fillId="2" borderId="0" xfId="0" applyFont="1" applyFill="1" applyAlignment="1" applyProtection="1">
      <alignment wrapText="1"/>
      <protection hidden="1"/>
    </xf>
    <xf numFmtId="0" fontId="28" fillId="0" borderId="0" xfId="0" applyFont="1" applyProtection="1">
      <protection hidden="1"/>
    </xf>
    <xf numFmtId="0" fontId="9" fillId="2" borderId="0" xfId="0" applyFont="1" applyFill="1" applyProtection="1">
      <protection hidden="1"/>
    </xf>
    <xf numFmtId="0" fontId="13" fillId="0" borderId="1" xfId="0" applyFont="1" applyBorder="1" applyProtection="1">
      <protection hidden="1"/>
    </xf>
    <xf numFmtId="0" fontId="9" fillId="2" borderId="0" xfId="0" applyFont="1" applyFill="1" applyAlignment="1" applyProtection="1">
      <alignment horizontal="center" wrapText="1"/>
      <protection hidden="1"/>
    </xf>
    <xf numFmtId="0" fontId="16" fillId="2" borderId="0" xfId="0" applyFont="1" applyFill="1" applyAlignment="1" applyProtection="1">
      <alignment vertical="top" wrapText="1"/>
      <protection hidden="1"/>
    </xf>
    <xf numFmtId="0" fontId="17" fillId="2" borderId="0" xfId="0" applyFont="1" applyFill="1" applyAlignment="1" applyProtection="1">
      <alignment horizontal="left" vertical="center"/>
      <protection hidden="1"/>
    </xf>
    <xf numFmtId="0" fontId="30" fillId="2" borderId="0" xfId="0" applyFont="1" applyFill="1" applyAlignment="1" applyProtection="1">
      <alignment horizontal="center" wrapText="1"/>
      <protection hidden="1"/>
    </xf>
    <xf numFmtId="0" fontId="30" fillId="2" borderId="0" xfId="0" applyFont="1" applyFill="1" applyAlignment="1" applyProtection="1">
      <alignment wrapText="1"/>
      <protection hidden="1"/>
    </xf>
    <xf numFmtId="0" fontId="17" fillId="0" borderId="1" xfId="0" applyFont="1" applyBorder="1" applyAlignment="1" applyProtection="1">
      <alignment vertical="center" wrapText="1"/>
      <protection hidden="1"/>
    </xf>
    <xf numFmtId="0" fontId="13" fillId="4" borderId="1" xfId="0" applyFont="1" applyFill="1" applyBorder="1" applyAlignment="1" applyProtection="1">
      <alignment vertical="center" wrapText="1"/>
      <protection hidden="1"/>
    </xf>
    <xf numFmtId="0" fontId="17" fillId="5" borderId="1" xfId="0" applyFont="1" applyFill="1" applyBorder="1" applyAlignment="1" applyProtection="1">
      <alignment vertical="center" wrapText="1"/>
      <protection hidden="1"/>
    </xf>
    <xf numFmtId="0" fontId="13" fillId="0" borderId="1" xfId="0" applyFont="1" applyBorder="1" applyAlignment="1" applyProtection="1">
      <alignment horizontal="center" wrapText="1"/>
      <protection hidden="1"/>
    </xf>
    <xf numFmtId="0" fontId="13" fillId="2" borderId="1" xfId="0" applyFont="1" applyFill="1" applyBorder="1" applyAlignment="1" applyProtection="1">
      <alignment horizontal="center" wrapText="1"/>
      <protection hidden="1"/>
    </xf>
    <xf numFmtId="0" fontId="13" fillId="0" borderId="1" xfId="0" applyFont="1" applyBorder="1" applyAlignment="1" applyProtection="1">
      <alignment vertical="center" wrapText="1"/>
      <protection hidden="1"/>
    </xf>
    <xf numFmtId="0" fontId="13" fillId="0" borderId="1" xfId="0" applyFont="1" applyBorder="1" applyAlignment="1" applyProtection="1">
      <alignment horizontal="left" vertical="center" wrapText="1"/>
      <protection hidden="1"/>
    </xf>
    <xf numFmtId="0" fontId="14" fillId="2" borderId="1" xfId="0" applyFont="1" applyFill="1" applyBorder="1" applyAlignment="1" applyProtection="1">
      <alignment vertical="center" wrapText="1"/>
      <protection hidden="1"/>
    </xf>
    <xf numFmtId="0" fontId="12" fillId="2" borderId="1" xfId="0" applyFont="1" applyFill="1" applyBorder="1" applyAlignment="1" applyProtection="1">
      <alignment horizontal="left" vertical="center" wrapText="1"/>
      <protection hidden="1"/>
    </xf>
    <xf numFmtId="0" fontId="17" fillId="2" borderId="1" xfId="0" applyFont="1" applyFill="1" applyBorder="1" applyAlignment="1" applyProtection="1">
      <alignment vertical="center" wrapText="1"/>
      <protection hidden="1"/>
    </xf>
    <xf numFmtId="0" fontId="13" fillId="0" borderId="9" xfId="0" applyFont="1" applyBorder="1" applyAlignment="1" applyProtection="1">
      <alignment horizontal="center" wrapText="1"/>
      <protection hidden="1"/>
    </xf>
    <xf numFmtId="0" fontId="13" fillId="2" borderId="1" xfId="0" applyFont="1" applyFill="1" applyBorder="1" applyAlignment="1" applyProtection="1">
      <alignment vertical="center" wrapText="1"/>
      <protection hidden="1"/>
    </xf>
    <xf numFmtId="0" fontId="9" fillId="0" borderId="0" xfId="0" applyFont="1" applyAlignment="1" applyProtection="1">
      <alignment wrapText="1"/>
      <protection hidden="1"/>
    </xf>
    <xf numFmtId="0" fontId="9" fillId="0" borderId="0" xfId="0" applyFont="1" applyAlignment="1" applyProtection="1">
      <alignment horizontal="center" wrapText="1"/>
      <protection hidden="1"/>
    </xf>
    <xf numFmtId="0" fontId="25" fillId="0" borderId="0" xfId="0" applyFont="1" applyProtection="1">
      <protection hidden="1"/>
    </xf>
    <xf numFmtId="43" fontId="9" fillId="2" borderId="0" xfId="1" applyFont="1" applyFill="1" applyProtection="1">
      <protection hidden="1"/>
    </xf>
    <xf numFmtId="0" fontId="13" fillId="2" borderId="0" xfId="0" applyFont="1" applyFill="1" applyAlignment="1" applyProtection="1">
      <alignment wrapText="1"/>
      <protection hidden="1"/>
    </xf>
    <xf numFmtId="0" fontId="14" fillId="2" borderId="0" xfId="0" applyFont="1" applyFill="1" applyAlignment="1" applyProtection="1">
      <alignment vertical="center"/>
      <protection hidden="1"/>
    </xf>
    <xf numFmtId="43" fontId="13" fillId="2" borderId="0" xfId="1" applyFont="1" applyFill="1" applyProtection="1">
      <protection hidden="1"/>
    </xf>
    <xf numFmtId="0" fontId="12" fillId="0" borderId="1" xfId="0" applyFont="1" applyBorder="1" applyAlignment="1" applyProtection="1">
      <alignment vertical="center" wrapText="1"/>
      <protection hidden="1"/>
    </xf>
    <xf numFmtId="0" fontId="12" fillId="0" borderId="1" xfId="0" applyFont="1" applyBorder="1" applyAlignment="1" applyProtection="1">
      <alignment horizontal="left" vertical="center" wrapText="1"/>
      <protection hidden="1"/>
    </xf>
    <xf numFmtId="0" fontId="12" fillId="2" borderId="1" xfId="0" applyFont="1" applyFill="1" applyBorder="1" applyAlignment="1" applyProtection="1">
      <alignment vertical="center" wrapText="1"/>
      <protection hidden="1"/>
    </xf>
    <xf numFmtId="0" fontId="9" fillId="2" borderId="0" xfId="0" applyFont="1" applyFill="1" applyAlignment="1" applyProtection="1">
      <alignment vertical="center"/>
      <protection hidden="1"/>
    </xf>
    <xf numFmtId="0" fontId="13" fillId="0" borderId="0" xfId="0" applyFont="1" applyProtection="1">
      <protection hidden="1"/>
    </xf>
    <xf numFmtId="0" fontId="13" fillId="2" borderId="1" xfId="0" applyFont="1" applyFill="1" applyBorder="1" applyAlignment="1" applyProtection="1">
      <alignment vertical="center"/>
      <protection hidden="1"/>
    </xf>
    <xf numFmtId="0" fontId="17" fillId="0" borderId="0" xfId="0" applyFont="1" applyProtection="1">
      <protection hidden="1"/>
    </xf>
    <xf numFmtId="0" fontId="29" fillId="0" borderId="0" xfId="3" applyFont="1" applyAlignment="1" applyProtection="1">
      <alignment wrapText="1"/>
      <protection hidden="1"/>
    </xf>
    <xf numFmtId="0" fontId="17" fillId="0" borderId="12" xfId="0" applyFont="1" applyBorder="1" applyAlignment="1" applyProtection="1">
      <alignment wrapText="1"/>
      <protection hidden="1"/>
    </xf>
    <xf numFmtId="0" fontId="13" fillId="0" borderId="12" xfId="0" applyFont="1" applyBorder="1" applyProtection="1">
      <protection hidden="1"/>
    </xf>
    <xf numFmtId="0" fontId="12" fillId="0" borderId="9" xfId="0" applyFont="1" applyBorder="1" applyProtection="1">
      <protection hidden="1"/>
    </xf>
    <xf numFmtId="0" fontId="10" fillId="0" borderId="0" xfId="0" applyFont="1" applyProtection="1">
      <protection hidden="1"/>
    </xf>
    <xf numFmtId="0" fontId="23" fillId="12" borderId="12" xfId="0" applyFont="1" applyFill="1" applyBorder="1" applyAlignment="1" applyProtection="1">
      <alignment vertical="center"/>
      <protection hidden="1"/>
    </xf>
    <xf numFmtId="0" fontId="23" fillId="12" borderId="39" xfId="0" applyFont="1" applyFill="1" applyBorder="1" applyAlignment="1" applyProtection="1">
      <alignment vertical="center"/>
      <protection hidden="1"/>
    </xf>
    <xf numFmtId="0" fontId="13" fillId="0" borderId="1" xfId="0" applyFont="1" applyBorder="1" applyAlignment="1" applyProtection="1">
      <alignment vertical="center"/>
      <protection hidden="1"/>
    </xf>
    <xf numFmtId="0" fontId="9" fillId="0" borderId="0" xfId="0" applyFont="1" applyAlignment="1" applyProtection="1">
      <alignment horizontal="left" vertical="center" indent="5"/>
      <protection hidden="1"/>
    </xf>
    <xf numFmtId="0" fontId="10" fillId="0" borderId="0" xfId="0" applyFont="1" applyAlignment="1" applyProtection="1">
      <alignment horizontal="left" vertical="center" indent="5"/>
      <protection hidden="1"/>
    </xf>
    <xf numFmtId="0" fontId="9" fillId="0" borderId="0" xfId="0" applyFont="1" applyAlignment="1" applyProtection="1">
      <alignment vertical="center"/>
      <protection hidden="1"/>
    </xf>
    <xf numFmtId="0" fontId="15" fillId="3" borderId="7" xfId="5" applyFont="1" applyFill="1" applyBorder="1" applyProtection="1">
      <protection hidden="1"/>
    </xf>
    <xf numFmtId="0" fontId="12" fillId="2" borderId="13" xfId="0" applyFont="1" applyFill="1" applyBorder="1" applyAlignment="1" applyProtection="1">
      <alignment vertical="justify"/>
      <protection hidden="1"/>
    </xf>
    <xf numFmtId="0" fontId="12" fillId="2" borderId="13" xfId="0" applyFont="1" applyFill="1" applyBorder="1" applyProtection="1">
      <protection hidden="1"/>
    </xf>
    <xf numFmtId="0" fontId="9" fillId="2" borderId="13" xfId="0" applyFont="1" applyFill="1" applyBorder="1" applyAlignment="1" applyProtection="1">
      <alignment vertical="justify"/>
      <protection hidden="1"/>
    </xf>
    <xf numFmtId="0" fontId="10" fillId="2" borderId="13" xfId="0" applyFont="1" applyFill="1" applyBorder="1" applyAlignment="1" applyProtection="1">
      <alignment vertical="justify"/>
      <protection hidden="1"/>
    </xf>
    <xf numFmtId="0" fontId="14" fillId="2" borderId="13" xfId="0" applyFont="1" applyFill="1" applyBorder="1" applyProtection="1">
      <protection hidden="1"/>
    </xf>
    <xf numFmtId="0" fontId="19" fillId="2" borderId="13" xfId="3" applyFont="1" applyFill="1" applyBorder="1" applyAlignment="1" applyProtection="1">
      <alignment horizontal="left"/>
      <protection hidden="1"/>
    </xf>
    <xf numFmtId="0" fontId="20" fillId="2" borderId="13" xfId="0" applyFont="1" applyFill="1" applyBorder="1" applyProtection="1">
      <protection hidden="1"/>
    </xf>
    <xf numFmtId="0" fontId="13" fillId="2" borderId="9" xfId="0" applyFont="1" applyFill="1" applyBorder="1" applyProtection="1">
      <protection hidden="1"/>
    </xf>
    <xf numFmtId="0" fontId="11" fillId="2" borderId="0" xfId="0" applyFont="1" applyFill="1" applyProtection="1">
      <protection hidden="1"/>
    </xf>
    <xf numFmtId="0" fontId="9" fillId="2" borderId="0" xfId="0" applyFont="1" applyFill="1" applyAlignment="1" applyProtection="1">
      <alignment vertical="center" wrapText="1"/>
      <protection hidden="1"/>
    </xf>
    <xf numFmtId="0" fontId="31" fillId="4" borderId="1" xfId="0" applyFont="1" applyFill="1" applyBorder="1" applyAlignment="1" applyProtection="1">
      <alignment horizontal="left" vertical="center" wrapText="1"/>
      <protection hidden="1"/>
    </xf>
    <xf numFmtId="0" fontId="23" fillId="12" borderId="1" xfId="0" applyFont="1" applyFill="1" applyBorder="1" applyAlignment="1" applyProtection="1">
      <alignment horizontal="center" vertical="center" wrapText="1"/>
      <protection hidden="1"/>
    </xf>
    <xf numFmtId="0" fontId="13" fillId="4" borderId="1" xfId="0" applyFont="1" applyFill="1" applyBorder="1" applyAlignment="1" applyProtection="1">
      <alignment horizontal="center" vertical="center" wrapText="1"/>
      <protection hidden="1"/>
    </xf>
    <xf numFmtId="0" fontId="9" fillId="2" borderId="0" xfId="0" applyFont="1" applyFill="1" applyAlignment="1" applyProtection="1">
      <alignment horizontal="center" vertical="center" wrapText="1"/>
      <protection hidden="1"/>
    </xf>
    <xf numFmtId="0" fontId="13" fillId="0" borderId="1" xfId="0" applyFont="1" applyBorder="1" applyAlignment="1" applyProtection="1">
      <alignment horizontal="center" vertical="center" wrapText="1"/>
      <protection hidden="1"/>
    </xf>
    <xf numFmtId="0" fontId="9" fillId="0" borderId="0" xfId="0" applyFont="1" applyAlignment="1" applyProtection="1">
      <alignment horizontal="center" vertical="center" wrapText="1"/>
      <protection hidden="1"/>
    </xf>
    <xf numFmtId="0" fontId="13" fillId="4" borderId="12" xfId="0" applyFont="1" applyFill="1" applyBorder="1" applyAlignment="1" applyProtection="1">
      <alignment horizontal="left" vertical="center" wrapText="1"/>
      <protection hidden="1"/>
    </xf>
    <xf numFmtId="0" fontId="30" fillId="2" borderId="0" xfId="0" applyFont="1" applyFill="1" applyAlignment="1" applyProtection="1">
      <alignment vertical="center" wrapText="1"/>
      <protection hidden="1"/>
    </xf>
    <xf numFmtId="0" fontId="32" fillId="14" borderId="1" xfId="6" applyBorder="1" applyAlignment="1" applyProtection="1">
      <alignment vertical="center" wrapText="1"/>
      <protection hidden="1"/>
    </xf>
    <xf numFmtId="0" fontId="13" fillId="0" borderId="9" xfId="0" applyFont="1" applyBorder="1" applyAlignment="1" applyProtection="1">
      <alignment vertical="center" wrapText="1"/>
      <protection hidden="1"/>
    </xf>
    <xf numFmtId="0" fontId="9" fillId="0" borderId="0" xfId="0" applyFont="1" applyAlignment="1" applyProtection="1">
      <alignment vertical="center" wrapText="1"/>
      <protection hidden="1"/>
    </xf>
    <xf numFmtId="0" fontId="13" fillId="3" borderId="1" xfId="0" applyFont="1" applyFill="1" applyBorder="1" applyAlignment="1" applyProtection="1">
      <alignment horizontal="center" vertical="center" wrapText="1"/>
      <protection locked="0" hidden="1"/>
    </xf>
    <xf numFmtId="0" fontId="13" fillId="2" borderId="0" xfId="0" applyFont="1" applyFill="1" applyAlignment="1" applyProtection="1">
      <alignment vertical="center"/>
      <protection hidden="1"/>
    </xf>
    <xf numFmtId="0" fontId="18" fillId="2" borderId="0" xfId="0" applyFont="1" applyFill="1" applyAlignment="1" applyProtection="1">
      <alignment vertical="center" wrapText="1"/>
      <protection hidden="1"/>
    </xf>
    <xf numFmtId="9" fontId="13" fillId="3" borderId="1" xfId="4" applyFont="1" applyFill="1" applyBorder="1" applyAlignment="1" applyProtection="1">
      <alignment horizontal="center" vertical="center"/>
      <protection locked="0" hidden="1"/>
    </xf>
    <xf numFmtId="0" fontId="27" fillId="2" borderId="1" xfId="0" applyFont="1" applyFill="1" applyBorder="1" applyProtection="1">
      <protection hidden="1"/>
    </xf>
    <xf numFmtId="0" fontId="13" fillId="0" borderId="9" xfId="0" applyFont="1" applyBorder="1" applyAlignment="1" applyProtection="1">
      <alignment horizontal="center" vertical="center"/>
      <protection hidden="1"/>
    </xf>
    <xf numFmtId="0" fontId="13" fillId="0" borderId="0" xfId="0" applyFont="1" applyAlignment="1" applyProtection="1">
      <alignment horizontal="center" vertical="center"/>
      <protection hidden="1"/>
    </xf>
    <xf numFmtId="0" fontId="13" fillId="0" borderId="40" xfId="0" applyFont="1" applyBorder="1" applyAlignment="1" applyProtection="1">
      <alignment horizontal="center" vertical="center"/>
      <protection hidden="1"/>
    </xf>
    <xf numFmtId="0" fontId="9" fillId="3" borderId="1" xfId="0" applyFont="1" applyFill="1" applyBorder="1" applyAlignment="1" applyProtection="1">
      <alignment horizontal="center" vertical="center" wrapText="1"/>
      <protection locked="0" hidden="1"/>
    </xf>
    <xf numFmtId="0" fontId="9" fillId="0" borderId="0" xfId="0" applyFont="1" applyAlignment="1" applyProtection="1">
      <alignment horizontal="center" vertical="center"/>
      <protection hidden="1"/>
    </xf>
    <xf numFmtId="0" fontId="13" fillId="4" borderId="1" xfId="0" applyFont="1" applyFill="1" applyBorder="1" applyAlignment="1" applyProtection="1">
      <alignment horizontal="center" vertical="center"/>
      <protection hidden="1"/>
    </xf>
    <xf numFmtId="0" fontId="14" fillId="9" borderId="65" xfId="0" applyFont="1" applyFill="1" applyBorder="1" applyAlignment="1" applyProtection="1">
      <alignment horizontal="center" vertical="center" wrapText="1"/>
      <protection hidden="1"/>
    </xf>
    <xf numFmtId="0" fontId="14" fillId="9" borderId="37" xfId="0" applyFont="1" applyFill="1" applyBorder="1" applyAlignment="1" applyProtection="1">
      <alignment horizontal="center" vertical="center" wrapText="1"/>
      <protection hidden="1"/>
    </xf>
    <xf numFmtId="0" fontId="14" fillId="9" borderId="34" xfId="0" applyFont="1" applyFill="1" applyBorder="1" applyAlignment="1" applyProtection="1">
      <alignment horizontal="center" vertical="center" wrapText="1"/>
      <protection hidden="1"/>
    </xf>
    <xf numFmtId="0" fontId="14" fillId="9" borderId="38" xfId="0" applyFont="1" applyFill="1" applyBorder="1" applyAlignment="1" applyProtection="1">
      <alignment horizontal="center" vertical="center" wrapText="1"/>
      <protection hidden="1"/>
    </xf>
    <xf numFmtId="0" fontId="13" fillId="0" borderId="20" xfId="0" applyFont="1" applyBorder="1" applyAlignment="1" applyProtection="1">
      <alignment wrapText="1"/>
      <protection hidden="1"/>
    </xf>
    <xf numFmtId="0" fontId="24" fillId="4" borderId="1" xfId="0" applyFont="1" applyFill="1" applyBorder="1" applyAlignment="1" applyProtection="1">
      <alignment vertical="center" wrapText="1"/>
      <protection hidden="1"/>
    </xf>
    <xf numFmtId="0" fontId="12" fillId="2" borderId="0" xfId="0" applyFont="1" applyFill="1" applyAlignment="1" applyProtection="1">
      <alignment vertical="center" wrapText="1"/>
      <protection hidden="1"/>
    </xf>
    <xf numFmtId="0" fontId="13" fillId="2" borderId="0" xfId="0" applyFont="1" applyFill="1" applyAlignment="1" applyProtection="1">
      <alignment horizontal="left" vertical="center"/>
      <protection hidden="1"/>
    </xf>
    <xf numFmtId="0" fontId="13" fillId="0" borderId="1" xfId="0" applyFont="1" applyBorder="1" applyAlignment="1" applyProtection="1">
      <alignment wrapText="1"/>
      <protection hidden="1"/>
    </xf>
    <xf numFmtId="0" fontId="9" fillId="0" borderId="0" xfId="0" applyFont="1" applyProtection="1">
      <protection hidden="1"/>
    </xf>
    <xf numFmtId="0" fontId="17" fillId="0" borderId="0" xfId="0" applyFont="1" applyAlignment="1" applyProtection="1">
      <alignment horizontal="left" vertical="center" wrapText="1"/>
      <protection hidden="1"/>
    </xf>
    <xf numFmtId="0" fontId="12" fillId="0" borderId="40" xfId="0" applyFont="1" applyBorder="1" applyAlignment="1" applyProtection="1">
      <alignment horizontal="center" vertical="center"/>
      <protection hidden="1"/>
    </xf>
    <xf numFmtId="0" fontId="14" fillId="15" borderId="29" xfId="0" applyFont="1" applyFill="1" applyBorder="1" applyAlignment="1" applyProtection="1">
      <alignment horizontal="center" vertical="center" wrapText="1"/>
      <protection hidden="1"/>
    </xf>
    <xf numFmtId="0" fontId="14" fillId="15" borderId="68" xfId="0" applyFont="1" applyFill="1" applyBorder="1" applyAlignment="1" applyProtection="1">
      <alignment horizontal="center" vertical="center" wrapText="1"/>
      <protection hidden="1"/>
    </xf>
    <xf numFmtId="0" fontId="14" fillId="15" borderId="67" xfId="0" applyFont="1" applyFill="1" applyBorder="1" applyAlignment="1" applyProtection="1">
      <alignment horizontal="center" vertical="center" wrapText="1"/>
      <protection hidden="1"/>
    </xf>
    <xf numFmtId="0" fontId="30" fillId="0" borderId="0" xfId="0" applyFont="1" applyAlignment="1" applyProtection="1">
      <alignment horizontal="center" wrapText="1"/>
      <protection hidden="1"/>
    </xf>
    <xf numFmtId="0" fontId="11" fillId="0" borderId="0" xfId="0" applyFont="1" applyProtection="1">
      <protection hidden="1"/>
    </xf>
    <xf numFmtId="0" fontId="9" fillId="0" borderId="74" xfId="0" applyFont="1" applyBorder="1" applyProtection="1">
      <protection hidden="1"/>
    </xf>
    <xf numFmtId="0" fontId="8" fillId="3" borderId="75" xfId="0" applyFont="1" applyFill="1" applyBorder="1" applyAlignment="1" applyProtection="1">
      <alignment vertical="center" wrapText="1"/>
      <protection locked="0" hidden="1"/>
    </xf>
    <xf numFmtId="0" fontId="9" fillId="0" borderId="76" xfId="0" applyFont="1" applyBorder="1" applyProtection="1">
      <protection hidden="1"/>
    </xf>
    <xf numFmtId="0" fontId="35" fillId="0" borderId="0" xfId="0" applyFont="1" applyAlignment="1" applyProtection="1">
      <alignment horizontal="left"/>
      <protection hidden="1"/>
    </xf>
    <xf numFmtId="0" fontId="9" fillId="0" borderId="27" xfId="0" applyFont="1" applyBorder="1" applyProtection="1">
      <protection hidden="1"/>
    </xf>
    <xf numFmtId="0" fontId="9" fillId="0" borderId="10" xfId="0" applyFont="1" applyBorder="1" applyProtection="1">
      <protection hidden="1"/>
    </xf>
    <xf numFmtId="0" fontId="9" fillId="0" borderId="1" xfId="0" applyFont="1" applyBorder="1" applyAlignment="1" applyProtection="1">
      <alignment wrapText="1"/>
      <protection hidden="1"/>
    </xf>
    <xf numFmtId="0" fontId="9" fillId="0" borderId="7" xfId="0" applyFont="1" applyBorder="1" applyAlignment="1" applyProtection="1">
      <alignment wrapText="1"/>
      <protection hidden="1"/>
    </xf>
    <xf numFmtId="0" fontId="9" fillId="0" borderId="10" xfId="0" applyFont="1" applyBorder="1" applyAlignment="1" applyProtection="1">
      <alignment wrapText="1"/>
      <protection hidden="1"/>
    </xf>
    <xf numFmtId="0" fontId="9" fillId="0" borderId="12" xfId="0" applyFont="1" applyBorder="1" applyProtection="1">
      <protection hidden="1"/>
    </xf>
    <xf numFmtId="0" fontId="9" fillId="0" borderId="12" xfId="0" applyFont="1" applyBorder="1" applyAlignment="1" applyProtection="1">
      <alignment wrapText="1"/>
      <protection hidden="1"/>
    </xf>
    <xf numFmtId="0" fontId="9" fillId="4" borderId="1" xfId="0" applyFont="1" applyFill="1" applyBorder="1" applyProtection="1">
      <protection hidden="1"/>
    </xf>
    <xf numFmtId="0" fontId="9" fillId="4" borderId="12" xfId="0" applyFont="1" applyFill="1" applyBorder="1" applyProtection="1">
      <protection hidden="1"/>
    </xf>
    <xf numFmtId="0" fontId="9" fillId="4" borderId="20" xfId="0" applyFont="1" applyFill="1" applyBorder="1" applyProtection="1">
      <protection hidden="1"/>
    </xf>
    <xf numFmtId="0" fontId="10" fillId="0" borderId="10" xfId="0" applyFont="1" applyBorder="1" applyProtection="1">
      <protection hidden="1"/>
    </xf>
    <xf numFmtId="0" fontId="10" fillId="0" borderId="7" xfId="0" applyFont="1" applyBorder="1" applyAlignment="1" applyProtection="1">
      <alignment wrapText="1"/>
      <protection hidden="1"/>
    </xf>
    <xf numFmtId="0" fontId="10" fillId="9" borderId="1" xfId="0" applyFont="1" applyFill="1" applyBorder="1" applyAlignment="1" applyProtection="1">
      <alignment horizontal="center" vertical="center"/>
      <protection hidden="1"/>
    </xf>
    <xf numFmtId="0" fontId="35" fillId="0" borderId="72" xfId="0" applyFont="1" applyBorder="1" applyAlignment="1" applyProtection="1">
      <alignment vertical="center"/>
      <protection hidden="1"/>
    </xf>
    <xf numFmtId="0" fontId="35" fillId="0" borderId="73" xfId="0" applyFont="1" applyBorder="1" applyAlignment="1" applyProtection="1">
      <alignment horizontal="left"/>
      <protection hidden="1"/>
    </xf>
    <xf numFmtId="0" fontId="9" fillId="0" borderId="73" xfId="0" applyFont="1" applyBorder="1" applyProtection="1">
      <protection hidden="1"/>
    </xf>
    <xf numFmtId="0" fontId="9" fillId="0" borderId="77" xfId="0" applyFont="1" applyBorder="1" applyProtection="1">
      <protection hidden="1"/>
    </xf>
    <xf numFmtId="0" fontId="35" fillId="0" borderId="0" xfId="0" applyFont="1" applyAlignment="1" applyProtection="1">
      <alignment horizontal="left" wrapText="1"/>
      <protection hidden="1"/>
    </xf>
    <xf numFmtId="2" fontId="13" fillId="3" borderId="1" xfId="0" applyNumberFormat="1" applyFont="1" applyFill="1" applyBorder="1" applyAlignment="1" applyProtection="1">
      <alignment horizontal="center" vertical="center" wrapText="1"/>
      <protection locked="0" hidden="1"/>
    </xf>
    <xf numFmtId="1" fontId="13" fillId="3" borderId="1" xfId="0" applyNumberFormat="1" applyFont="1" applyFill="1" applyBorder="1" applyAlignment="1" applyProtection="1">
      <alignment horizontal="center" vertical="center" wrapText="1"/>
      <protection locked="0" hidden="1"/>
    </xf>
    <xf numFmtId="3" fontId="13" fillId="3" borderId="1" xfId="1" applyNumberFormat="1" applyFont="1" applyFill="1" applyBorder="1" applyAlignment="1" applyProtection="1">
      <alignment horizontal="center" vertical="center"/>
      <protection locked="0" hidden="1"/>
    </xf>
    <xf numFmtId="3" fontId="17" fillId="9" borderId="1" xfId="1" applyNumberFormat="1" applyFont="1" applyFill="1" applyBorder="1" applyAlignment="1" applyProtection="1">
      <alignment horizontal="center" vertical="center"/>
      <protection hidden="1"/>
    </xf>
    <xf numFmtId="1" fontId="17" fillId="15" borderId="1" xfId="0" applyNumberFormat="1" applyFont="1" applyFill="1" applyBorder="1" applyAlignment="1" applyProtection="1">
      <alignment horizontal="center" vertical="center" wrapText="1"/>
      <protection hidden="1"/>
    </xf>
    <xf numFmtId="0" fontId="13" fillId="0" borderId="12" xfId="0" applyFont="1" applyBorder="1" applyAlignment="1" applyProtection="1">
      <alignment horizontal="center" vertical="center"/>
      <protection hidden="1"/>
    </xf>
    <xf numFmtId="0" fontId="13" fillId="0" borderId="39" xfId="0" applyFont="1" applyBorder="1" applyAlignment="1" applyProtection="1">
      <alignment horizontal="center" vertical="center"/>
      <protection hidden="1"/>
    </xf>
    <xf numFmtId="3" fontId="9" fillId="3" borderId="1" xfId="0" applyNumberFormat="1" applyFont="1" applyFill="1" applyBorder="1" applyAlignment="1" applyProtection="1">
      <alignment horizontal="center" vertical="center" wrapText="1"/>
      <protection locked="0" hidden="1"/>
    </xf>
    <xf numFmtId="0" fontId="22" fillId="2" borderId="0" xfId="0" applyFont="1" applyFill="1" applyAlignment="1" applyProtection="1">
      <alignment horizontal="left" vertical="top"/>
      <protection hidden="1"/>
    </xf>
    <xf numFmtId="0" fontId="13" fillId="2" borderId="1" xfId="0" applyFont="1" applyFill="1" applyBorder="1" applyAlignment="1" applyProtection="1">
      <alignment horizontal="left" vertical="center"/>
      <protection hidden="1"/>
    </xf>
    <xf numFmtId="0" fontId="13" fillId="2" borderId="1" xfId="0" applyFont="1" applyFill="1" applyBorder="1" applyAlignment="1" applyProtection="1">
      <alignment horizontal="left" wrapText="1"/>
      <protection hidden="1"/>
    </xf>
    <xf numFmtId="0" fontId="13" fillId="2" borderId="12" xfId="0" applyFont="1" applyFill="1" applyBorder="1" applyAlignment="1" applyProtection="1">
      <alignment horizontal="left" vertical="center"/>
      <protection hidden="1"/>
    </xf>
    <xf numFmtId="0" fontId="13" fillId="2" borderId="0" xfId="0" applyFont="1" applyFill="1" applyAlignment="1" applyProtection="1">
      <alignment vertical="center" wrapText="1"/>
      <protection hidden="1"/>
    </xf>
    <xf numFmtId="0" fontId="0" fillId="2" borderId="0" xfId="0" applyFont="1" applyFill="1" applyAlignment="1" applyProtection="1">
      <alignment horizontal="left"/>
      <protection hidden="1"/>
    </xf>
    <xf numFmtId="0" fontId="0" fillId="2" borderId="0" xfId="0" applyFont="1" applyFill="1" applyProtection="1">
      <protection hidden="1"/>
    </xf>
    <xf numFmtId="0" fontId="42" fillId="2" borderId="0" xfId="0" applyFont="1" applyFill="1" applyAlignment="1" applyProtection="1">
      <alignment horizontal="left"/>
      <protection hidden="1"/>
    </xf>
    <xf numFmtId="0" fontId="43" fillId="2" borderId="0" xfId="0" applyFont="1" applyFill="1" applyAlignment="1" applyProtection="1">
      <alignment horizontal="left" vertical="top" wrapText="1"/>
      <protection hidden="1"/>
    </xf>
    <xf numFmtId="0" fontId="44" fillId="2" borderId="0" xfId="0" applyFont="1" applyFill="1" applyAlignment="1" applyProtection="1">
      <alignment horizontal="left" vertical="top" wrapText="1"/>
      <protection hidden="1"/>
    </xf>
    <xf numFmtId="0" fontId="41" fillId="2" borderId="0" xfId="0" applyFont="1" applyFill="1" applyProtection="1">
      <protection hidden="1"/>
    </xf>
    <xf numFmtId="0" fontId="41" fillId="2" borderId="0" xfId="0" applyFont="1" applyFill="1" applyAlignment="1" applyProtection="1">
      <alignment horizontal="center"/>
      <protection hidden="1"/>
    </xf>
    <xf numFmtId="0" fontId="32" fillId="12" borderId="14" xfId="0" applyFont="1" applyFill="1" applyBorder="1" applyAlignment="1" applyProtection="1">
      <alignment horizontal="center" vertical="center" wrapText="1"/>
      <protection hidden="1"/>
    </xf>
    <xf numFmtId="14" fontId="43" fillId="2" borderId="2" xfId="0" applyNumberFormat="1" applyFont="1" applyFill="1" applyBorder="1" applyAlignment="1" applyProtection="1">
      <alignment horizontal="left" vertical="center" wrapText="1"/>
      <protection hidden="1"/>
    </xf>
    <xf numFmtId="1" fontId="43" fillId="2" borderId="0" xfId="0" applyNumberFormat="1" applyFont="1" applyFill="1" applyAlignment="1" applyProtection="1">
      <alignment horizontal="left" vertical="center" wrapText="1"/>
      <protection hidden="1"/>
    </xf>
    <xf numFmtId="0" fontId="47" fillId="2" borderId="0" xfId="0" applyFont="1" applyFill="1" applyProtection="1">
      <protection hidden="1"/>
    </xf>
    <xf numFmtId="14" fontId="43" fillId="2" borderId="5" xfId="0" applyNumberFormat="1" applyFont="1" applyFill="1" applyBorder="1" applyAlignment="1" applyProtection="1">
      <alignment horizontal="left" vertical="center" wrapText="1"/>
      <protection hidden="1"/>
    </xf>
    <xf numFmtId="0" fontId="32" fillId="12" borderId="15" xfId="0" applyFont="1" applyFill="1" applyBorder="1" applyAlignment="1" applyProtection="1">
      <alignment horizontal="left" vertical="center" wrapText="1"/>
      <protection hidden="1"/>
    </xf>
    <xf numFmtId="14" fontId="43" fillId="2" borderId="3" xfId="0" applyNumberFormat="1" applyFont="1" applyFill="1" applyBorder="1" applyAlignment="1" applyProtection="1">
      <alignment horizontal="left" vertical="center" wrapText="1"/>
      <protection hidden="1"/>
    </xf>
    <xf numFmtId="0" fontId="32" fillId="12" borderId="17" xfId="0" applyFont="1" applyFill="1" applyBorder="1" applyAlignment="1" applyProtection="1">
      <alignment horizontal="center" vertical="center" wrapText="1"/>
      <protection hidden="1"/>
    </xf>
    <xf numFmtId="14" fontId="43" fillId="2" borderId="62" xfId="0" applyNumberFormat="1" applyFont="1" applyFill="1" applyBorder="1" applyAlignment="1" applyProtection="1">
      <alignment horizontal="left" vertical="center" wrapText="1"/>
      <protection hidden="1"/>
    </xf>
    <xf numFmtId="1" fontId="43" fillId="3" borderId="7" xfId="0" applyNumberFormat="1" applyFont="1" applyFill="1" applyBorder="1" applyAlignment="1" applyProtection="1">
      <alignment horizontal="center" vertical="center" wrapText="1"/>
      <protection locked="0" hidden="1"/>
    </xf>
    <xf numFmtId="14" fontId="43" fillId="2" borderId="18" xfId="0" applyNumberFormat="1" applyFont="1" applyFill="1" applyBorder="1" applyAlignment="1" applyProtection="1">
      <alignment horizontal="left" vertical="center" wrapText="1"/>
      <protection hidden="1"/>
    </xf>
    <xf numFmtId="14" fontId="43" fillId="2" borderId="63" xfId="0" applyNumberFormat="1" applyFont="1" applyFill="1" applyBorder="1" applyAlignment="1" applyProtection="1">
      <alignment horizontal="left" vertical="center" wrapText="1"/>
      <protection hidden="1"/>
    </xf>
    <xf numFmtId="0" fontId="43" fillId="2" borderId="0" xfId="0" applyFont="1" applyFill="1" applyAlignment="1" applyProtection="1">
      <alignment wrapText="1"/>
      <protection hidden="1"/>
    </xf>
    <xf numFmtId="1" fontId="46" fillId="9" borderId="12" xfId="0" applyNumberFormat="1" applyFont="1" applyFill="1" applyBorder="1" applyAlignment="1" applyProtection="1">
      <alignment horizontal="center" vertical="center" wrapText="1"/>
      <protection hidden="1"/>
    </xf>
    <xf numFmtId="1" fontId="46" fillId="9" borderId="1" xfId="0" applyNumberFormat="1" applyFont="1" applyFill="1" applyBorder="1" applyAlignment="1" applyProtection="1">
      <alignment horizontal="center" vertical="center" wrapText="1"/>
      <protection hidden="1"/>
    </xf>
    <xf numFmtId="0" fontId="43" fillId="2" borderId="0" xfId="0" applyFont="1" applyFill="1" applyAlignment="1" applyProtection="1">
      <alignment horizontal="left"/>
      <protection hidden="1"/>
    </xf>
    <xf numFmtId="0" fontId="32" fillId="12" borderId="70" xfId="0" applyFont="1" applyFill="1" applyBorder="1" applyAlignment="1" applyProtection="1">
      <alignment horizontal="center" vertical="center" wrapText="1"/>
      <protection hidden="1"/>
    </xf>
    <xf numFmtId="0" fontId="37" fillId="2" borderId="0" xfId="0" applyFont="1" applyFill="1" applyAlignment="1" applyProtection="1">
      <alignment horizontal="left" vertical="center" wrapText="1"/>
      <protection hidden="1"/>
    </xf>
    <xf numFmtId="14" fontId="46" fillId="8" borderId="15" xfId="0" applyNumberFormat="1" applyFont="1" applyFill="1" applyBorder="1" applyAlignment="1" applyProtection="1">
      <alignment horizontal="left" vertical="center" wrapText="1"/>
      <protection hidden="1"/>
    </xf>
    <xf numFmtId="1" fontId="46" fillId="8" borderId="71" xfId="0" applyNumberFormat="1" applyFont="1" applyFill="1" applyBorder="1" applyAlignment="1" applyProtection="1">
      <alignment horizontal="center" vertical="center" wrapText="1"/>
      <protection hidden="1"/>
    </xf>
    <xf numFmtId="1" fontId="46" fillId="8" borderId="15" xfId="0" applyNumberFormat="1" applyFont="1" applyFill="1" applyBorder="1" applyAlignment="1" applyProtection="1">
      <alignment horizontal="center" vertical="center" wrapText="1"/>
      <protection hidden="1"/>
    </xf>
    <xf numFmtId="14" fontId="43" fillId="2" borderId="6" xfId="0" applyNumberFormat="1" applyFont="1" applyFill="1" applyBorder="1" applyAlignment="1" applyProtection="1">
      <alignment horizontal="left" vertical="center" wrapText="1"/>
      <protection hidden="1"/>
    </xf>
    <xf numFmtId="14" fontId="43" fillId="2" borderId="4" xfId="0" applyNumberFormat="1" applyFont="1" applyFill="1" applyBorder="1" applyAlignment="1" applyProtection="1">
      <alignment horizontal="left" vertical="center" wrapText="1"/>
      <protection hidden="1"/>
    </xf>
    <xf numFmtId="1" fontId="43" fillId="3" borderId="69" xfId="0" applyNumberFormat="1" applyFont="1" applyFill="1" applyBorder="1" applyAlignment="1" applyProtection="1">
      <alignment horizontal="center" vertical="center" wrapText="1"/>
      <protection locked="0" hidden="1"/>
    </xf>
    <xf numFmtId="1" fontId="43" fillId="2" borderId="0" xfId="0" applyNumberFormat="1" applyFont="1" applyFill="1" applyAlignment="1" applyProtection="1">
      <alignment horizontal="left" vertical="top" wrapText="1"/>
      <protection hidden="1"/>
    </xf>
    <xf numFmtId="0" fontId="32" fillId="12" borderId="1" xfId="0" applyFont="1" applyFill="1" applyBorder="1" applyAlignment="1" applyProtection="1">
      <alignment horizontal="left" vertical="center" wrapText="1"/>
      <protection hidden="1"/>
    </xf>
    <xf numFmtId="0" fontId="32" fillId="12" borderId="71" xfId="0" applyFont="1" applyFill="1" applyBorder="1" applyAlignment="1" applyProtection="1">
      <alignment horizontal="center" vertical="center" wrapText="1"/>
      <protection hidden="1"/>
    </xf>
    <xf numFmtId="0" fontId="32" fillId="12" borderId="16" xfId="0" applyFont="1" applyFill="1" applyBorder="1" applyAlignment="1" applyProtection="1">
      <alignment horizontal="center" vertical="center" wrapText="1"/>
      <protection hidden="1"/>
    </xf>
    <xf numFmtId="14" fontId="46" fillId="8" borderId="1" xfId="0" applyNumberFormat="1" applyFont="1" applyFill="1" applyBorder="1" applyAlignment="1" applyProtection="1">
      <alignment horizontal="left" vertical="center" wrapText="1"/>
      <protection hidden="1"/>
    </xf>
    <xf numFmtId="14" fontId="43" fillId="2" borderId="1" xfId="0" applyNumberFormat="1" applyFont="1" applyFill="1" applyBorder="1" applyAlignment="1" applyProtection="1">
      <alignment horizontal="left" vertical="center" wrapText="1"/>
      <protection hidden="1"/>
    </xf>
    <xf numFmtId="0" fontId="32" fillId="12" borderId="7" xfId="0" applyFont="1" applyFill="1" applyBorder="1" applyAlignment="1" applyProtection="1">
      <alignment horizontal="left" vertical="center" wrapText="1"/>
      <protection hidden="1"/>
    </xf>
    <xf numFmtId="0" fontId="0" fillId="0" borderId="0" xfId="0" applyFont="1" applyAlignment="1" applyProtection="1">
      <alignment vertical="center" wrapText="1"/>
      <protection hidden="1"/>
    </xf>
    <xf numFmtId="0" fontId="0" fillId="0" borderId="1" xfId="0" applyFont="1" applyBorder="1" applyAlignment="1" applyProtection="1">
      <alignment vertical="center" wrapText="1"/>
      <protection hidden="1"/>
    </xf>
    <xf numFmtId="0" fontId="0" fillId="0" borderId="0" xfId="0" applyFont="1" applyProtection="1">
      <protection hidden="1"/>
    </xf>
    <xf numFmtId="0" fontId="0" fillId="2" borderId="0" xfId="0" applyFont="1" applyFill="1" applyAlignment="1" applyProtection="1">
      <alignment vertical="center" wrapText="1"/>
      <protection hidden="1"/>
    </xf>
    <xf numFmtId="165" fontId="0" fillId="3" borderId="12" xfId="1" applyNumberFormat="1" applyFont="1" applyFill="1" applyBorder="1" applyAlignment="1" applyProtection="1">
      <alignment horizontal="center" vertical="center"/>
      <protection locked="0" hidden="1"/>
    </xf>
    <xf numFmtId="165" fontId="0" fillId="3" borderId="1" xfId="1" applyNumberFormat="1" applyFont="1" applyFill="1" applyBorder="1" applyAlignment="1" applyProtection="1">
      <alignment horizontal="center" vertical="center"/>
      <protection locked="0" hidden="1"/>
    </xf>
    <xf numFmtId="165" fontId="0" fillId="2" borderId="18" xfId="1" applyNumberFormat="1" applyFont="1" applyFill="1" applyBorder="1" applyAlignment="1" applyProtection="1">
      <alignment horizontal="left" vertical="center"/>
      <protection hidden="1"/>
    </xf>
    <xf numFmtId="0" fontId="41" fillId="0" borderId="0" xfId="0" applyFont="1" applyProtection="1">
      <protection hidden="1"/>
    </xf>
    <xf numFmtId="0" fontId="32" fillId="12" borderId="7" xfId="0" applyFont="1" applyFill="1" applyBorder="1" applyAlignment="1" applyProtection="1">
      <alignment horizontal="center" vertical="center" wrapText="1"/>
      <protection hidden="1"/>
    </xf>
    <xf numFmtId="0" fontId="0" fillId="0" borderId="1" xfId="0" applyFont="1" applyBorder="1" applyAlignment="1" applyProtection="1">
      <alignment horizontal="left" vertical="center"/>
      <protection hidden="1"/>
    </xf>
    <xf numFmtId="0" fontId="0" fillId="3" borderId="1" xfId="0" applyFont="1" applyFill="1" applyBorder="1" applyAlignment="1" applyProtection="1">
      <alignment horizontal="center" vertical="center"/>
      <protection locked="0" hidden="1"/>
    </xf>
    <xf numFmtId="0" fontId="0" fillId="3" borderId="12" xfId="0" applyFont="1" applyFill="1" applyBorder="1" applyAlignment="1" applyProtection="1">
      <alignment horizontal="center" vertical="center"/>
      <protection locked="0" hidden="1"/>
    </xf>
    <xf numFmtId="0" fontId="0" fillId="3" borderId="7" xfId="0" applyFont="1" applyFill="1" applyBorder="1" applyAlignment="1" applyProtection="1">
      <alignment horizontal="center" vertical="center"/>
      <protection locked="0" hidden="1"/>
    </xf>
    <xf numFmtId="0" fontId="0" fillId="3" borderId="10" xfId="0" applyFont="1" applyFill="1" applyBorder="1" applyAlignment="1" applyProtection="1">
      <alignment horizontal="center" vertical="center"/>
      <protection locked="0" hidden="1"/>
    </xf>
    <xf numFmtId="0" fontId="7" fillId="2" borderId="12" xfId="0" applyFont="1" applyFill="1" applyBorder="1" applyAlignment="1" applyProtection="1">
      <alignment vertical="center"/>
      <protection hidden="1"/>
    </xf>
    <xf numFmtId="0" fontId="7" fillId="9" borderId="8" xfId="0" applyFont="1" applyFill="1" applyBorder="1" applyAlignment="1" applyProtection="1">
      <alignment horizontal="center" vertical="center"/>
      <protection hidden="1"/>
    </xf>
    <xf numFmtId="0" fontId="7" fillId="9" borderId="22" xfId="0" applyFont="1" applyFill="1" applyBorder="1" applyAlignment="1" applyProtection="1">
      <alignment horizontal="center" vertical="center"/>
      <protection hidden="1"/>
    </xf>
    <xf numFmtId="0" fontId="0" fillId="2" borderId="1" xfId="0" applyFont="1" applyFill="1" applyBorder="1" applyAlignment="1" applyProtection="1">
      <alignment horizontal="left" vertical="center"/>
      <protection hidden="1"/>
    </xf>
    <xf numFmtId="0" fontId="0" fillId="3" borderId="9" xfId="0" applyFont="1" applyFill="1" applyBorder="1" applyAlignment="1" applyProtection="1">
      <alignment horizontal="center" vertical="center"/>
      <protection locked="0" hidden="1"/>
    </xf>
    <xf numFmtId="0" fontId="0" fillId="3" borderId="26" xfId="0" applyFont="1" applyFill="1" applyBorder="1" applyAlignment="1" applyProtection="1">
      <alignment horizontal="center" vertical="center"/>
      <protection locked="0" hidden="1"/>
    </xf>
    <xf numFmtId="0" fontId="0" fillId="0" borderId="26" xfId="0" applyFont="1" applyBorder="1" applyAlignment="1" applyProtection="1">
      <alignment horizontal="left" vertical="center" wrapText="1"/>
      <protection hidden="1"/>
    </xf>
    <xf numFmtId="0" fontId="0" fillId="0" borderId="28" xfId="0" applyFont="1" applyBorder="1" applyAlignment="1" applyProtection="1">
      <alignment horizontal="left" vertical="center" wrapText="1"/>
      <protection hidden="1"/>
    </xf>
    <xf numFmtId="0" fontId="41" fillId="0" borderId="0" xfId="0" applyFont="1" applyAlignment="1" applyProtection="1">
      <alignment horizontal="left"/>
      <protection hidden="1"/>
    </xf>
    <xf numFmtId="0" fontId="41" fillId="2" borderId="0" xfId="0" applyFont="1" applyFill="1" applyAlignment="1" applyProtection="1">
      <alignment horizontal="left" wrapText="1"/>
      <protection hidden="1"/>
    </xf>
    <xf numFmtId="0" fontId="0" fillId="0" borderId="1" xfId="0" applyFont="1" applyBorder="1" applyAlignment="1" applyProtection="1">
      <alignment vertical="center"/>
      <protection hidden="1"/>
    </xf>
    <xf numFmtId="0" fontId="7" fillId="9" borderId="19" xfId="0" applyFont="1" applyFill="1" applyBorder="1" applyAlignment="1" applyProtection="1">
      <alignment horizontal="center" vertical="center"/>
      <protection hidden="1"/>
    </xf>
    <xf numFmtId="0" fontId="0" fillId="2" borderId="1" xfId="0" applyFont="1" applyFill="1" applyBorder="1" applyAlignment="1" applyProtection="1">
      <alignment vertical="center"/>
      <protection hidden="1"/>
    </xf>
    <xf numFmtId="6" fontId="7" fillId="9" borderId="19" xfId="4" applyNumberFormat="1" applyFont="1" applyFill="1" applyBorder="1" applyAlignment="1" applyProtection="1">
      <alignment horizontal="center" vertical="center"/>
      <protection hidden="1"/>
    </xf>
    <xf numFmtId="6" fontId="7" fillId="9" borderId="19" xfId="0" applyNumberFormat="1" applyFont="1" applyFill="1" applyBorder="1" applyAlignment="1" applyProtection="1">
      <alignment horizontal="center" vertical="center"/>
      <protection hidden="1"/>
    </xf>
    <xf numFmtId="0" fontId="0" fillId="2" borderId="0" xfId="0" applyFont="1" applyFill="1" applyAlignment="1" applyProtection="1">
      <alignment horizontal="left" wrapText="1"/>
      <protection hidden="1"/>
    </xf>
    <xf numFmtId="0" fontId="10" fillId="2" borderId="0" xfId="0" applyFont="1" applyFill="1" applyAlignment="1" applyProtection="1">
      <alignment horizontal="left"/>
      <protection hidden="1"/>
    </xf>
    <xf numFmtId="0" fontId="32" fillId="12" borderId="1" xfId="0" applyFont="1" applyFill="1" applyBorder="1" applyAlignment="1" applyProtection="1">
      <alignment horizontal="left"/>
      <protection hidden="1"/>
    </xf>
    <xf numFmtId="0" fontId="32" fillId="12" borderId="1" xfId="0" applyFont="1" applyFill="1" applyBorder="1" applyAlignment="1" applyProtection="1">
      <alignment horizontal="left" wrapText="1"/>
      <protection hidden="1"/>
    </xf>
    <xf numFmtId="0" fontId="7" fillId="2" borderId="1" xfId="0" applyFont="1" applyFill="1" applyBorder="1" applyAlignment="1" applyProtection="1">
      <alignment horizontal="left" vertical="center"/>
      <protection hidden="1"/>
    </xf>
    <xf numFmtId="0" fontId="49" fillId="2" borderId="1" xfId="0" applyFont="1" applyFill="1" applyBorder="1" applyAlignment="1" applyProtection="1">
      <alignment horizontal="left" vertical="center" wrapText="1"/>
      <protection hidden="1"/>
    </xf>
    <xf numFmtId="0" fontId="49" fillId="3" borderId="1" xfId="0" applyFont="1" applyFill="1" applyBorder="1" applyAlignment="1" applyProtection="1">
      <alignment horizontal="center" vertical="center" wrapText="1"/>
      <protection locked="0" hidden="1"/>
    </xf>
    <xf numFmtId="0" fontId="50" fillId="2" borderId="1" xfId="0" applyFont="1" applyFill="1" applyBorder="1" applyAlignment="1" applyProtection="1">
      <alignment horizontal="left" vertical="center" wrapText="1"/>
      <protection hidden="1"/>
    </xf>
    <xf numFmtId="166" fontId="49" fillId="3" borderId="1" xfId="0" applyNumberFormat="1" applyFont="1" applyFill="1" applyBorder="1" applyAlignment="1" applyProtection="1">
      <alignment horizontal="center" vertical="center" wrapText="1"/>
      <protection locked="0" hidden="1"/>
    </xf>
    <xf numFmtId="164" fontId="49" fillId="3" borderId="1" xfId="0" applyNumberFormat="1" applyFont="1" applyFill="1" applyBorder="1" applyAlignment="1" applyProtection="1">
      <alignment horizontal="center" vertical="center" wrapText="1"/>
      <protection locked="0" hidden="1"/>
    </xf>
    <xf numFmtId="0" fontId="43" fillId="2" borderId="1" xfId="2" applyNumberFormat="1" applyFont="1" applyFill="1" applyBorder="1" applyAlignment="1" applyProtection="1">
      <alignment horizontal="left" vertical="center" wrapText="1"/>
      <protection hidden="1"/>
    </xf>
    <xf numFmtId="3" fontId="0" fillId="3" borderId="1" xfId="0" applyNumberFormat="1" applyFont="1" applyFill="1" applyBorder="1" applyAlignment="1" applyProtection="1">
      <alignment horizontal="center" vertical="center"/>
      <protection locked="0" hidden="1"/>
    </xf>
    <xf numFmtId="9" fontId="0" fillId="3" borderId="1" xfId="4" applyFont="1" applyFill="1" applyBorder="1" applyAlignment="1" applyProtection="1">
      <alignment horizontal="center" vertical="center"/>
      <protection locked="0" hidden="1"/>
    </xf>
    <xf numFmtId="0" fontId="53" fillId="2" borderId="0" xfId="0" applyFont="1" applyFill="1" applyAlignment="1" applyProtection="1">
      <alignment horizontal="left" vertical="top"/>
      <protection hidden="1"/>
    </xf>
    <xf numFmtId="0" fontId="54" fillId="2" borderId="0" xfId="0" applyFont="1" applyFill="1" applyAlignment="1" applyProtection="1">
      <alignment horizontal="left"/>
      <protection hidden="1"/>
    </xf>
    <xf numFmtId="0" fontId="58" fillId="2" borderId="0" xfId="0" applyFont="1" applyFill="1" applyProtection="1">
      <protection hidden="1"/>
    </xf>
    <xf numFmtId="0" fontId="40" fillId="2" borderId="0" xfId="0" applyFont="1" applyFill="1" applyAlignment="1" applyProtection="1">
      <alignment horizontal="left"/>
      <protection hidden="1"/>
    </xf>
    <xf numFmtId="0" fontId="60" fillId="2" borderId="0" xfId="0" applyFont="1" applyFill="1" applyAlignment="1" applyProtection="1">
      <alignment horizontal="left" vertical="top"/>
      <protection hidden="1"/>
    </xf>
    <xf numFmtId="0" fontId="61" fillId="2" borderId="0" xfId="0" applyFont="1" applyFill="1" applyAlignment="1" applyProtection="1">
      <alignment vertical="center"/>
      <protection hidden="1"/>
    </xf>
    <xf numFmtId="0" fontId="39" fillId="2" borderId="0" xfId="0" applyFont="1" applyFill="1" applyProtection="1">
      <protection hidden="1"/>
    </xf>
    <xf numFmtId="0" fontId="62" fillId="12" borderId="1" xfId="0" applyFont="1" applyFill="1" applyBorder="1" applyAlignment="1" applyProtection="1">
      <alignment horizontal="left" vertical="center" wrapText="1"/>
      <protection hidden="1"/>
    </xf>
    <xf numFmtId="0" fontId="62" fillId="12" borderId="1" xfId="0" applyFont="1" applyFill="1" applyBorder="1" applyAlignment="1" applyProtection="1">
      <alignment horizontal="center" vertical="center" wrapText="1"/>
      <protection hidden="1"/>
    </xf>
    <xf numFmtId="0" fontId="62" fillId="12" borderId="7" xfId="0" applyFont="1" applyFill="1" applyBorder="1" applyAlignment="1" applyProtection="1">
      <alignment horizontal="center" vertical="center" wrapText="1"/>
      <protection hidden="1"/>
    </xf>
    <xf numFmtId="14" fontId="56" fillId="2" borderId="1" xfId="0" applyNumberFormat="1" applyFont="1" applyFill="1" applyBorder="1" applyAlignment="1" applyProtection="1">
      <alignment horizontal="left" vertical="center" wrapText="1"/>
      <protection hidden="1"/>
    </xf>
    <xf numFmtId="1" fontId="56" fillId="3" borderId="1" xfId="0" applyNumberFormat="1" applyFont="1" applyFill="1" applyBorder="1" applyAlignment="1" applyProtection="1">
      <alignment horizontal="center" vertical="center" wrapText="1"/>
      <protection locked="0" hidden="1"/>
    </xf>
    <xf numFmtId="1" fontId="56" fillId="6" borderId="1" xfId="0" applyNumberFormat="1" applyFont="1" applyFill="1" applyBorder="1" applyAlignment="1" applyProtection="1">
      <alignment horizontal="center" vertical="center" wrapText="1"/>
      <protection locked="0" hidden="1"/>
    </xf>
    <xf numFmtId="1" fontId="63" fillId="9" borderId="36" xfId="0" applyNumberFormat="1" applyFont="1" applyFill="1" applyBorder="1" applyAlignment="1" applyProtection="1">
      <alignment horizontal="center" vertical="center"/>
      <protection hidden="1"/>
    </xf>
    <xf numFmtId="1" fontId="63" fillId="9" borderId="34" xfId="0" applyNumberFormat="1" applyFont="1" applyFill="1" applyBorder="1" applyAlignment="1" applyProtection="1">
      <alignment horizontal="center" vertical="center"/>
      <protection hidden="1"/>
    </xf>
    <xf numFmtId="0" fontId="66" fillId="2" borderId="0" xfId="0" applyFont="1" applyFill="1" applyAlignment="1" applyProtection="1">
      <alignment horizontal="left"/>
      <protection hidden="1"/>
    </xf>
    <xf numFmtId="0" fontId="40" fillId="2" borderId="0" xfId="0" applyFont="1" applyFill="1" applyProtection="1">
      <protection hidden="1"/>
    </xf>
    <xf numFmtId="1" fontId="63" fillId="9" borderId="66" xfId="0" applyNumberFormat="1" applyFont="1" applyFill="1" applyBorder="1" applyAlignment="1" applyProtection="1">
      <alignment horizontal="center" vertical="center"/>
      <protection hidden="1"/>
    </xf>
    <xf numFmtId="0" fontId="62" fillId="12" borderId="12" xfId="0" applyFont="1" applyFill="1" applyBorder="1" applyAlignment="1" applyProtection="1">
      <alignment horizontal="center" vertical="center" wrapText="1"/>
      <protection hidden="1"/>
    </xf>
    <xf numFmtId="0" fontId="62" fillId="12" borderId="81" xfId="0" applyFont="1" applyFill="1" applyBorder="1" applyAlignment="1" applyProtection="1">
      <alignment horizontal="center" vertical="center" wrapText="1"/>
      <protection hidden="1"/>
    </xf>
    <xf numFmtId="1" fontId="56" fillId="6" borderId="7" xfId="0" applyNumberFormat="1" applyFont="1" applyFill="1" applyBorder="1" applyAlignment="1" applyProtection="1">
      <alignment horizontal="center" vertical="center" wrapText="1"/>
      <protection locked="0" hidden="1"/>
    </xf>
    <xf numFmtId="1" fontId="63" fillId="9" borderId="37" xfId="0" applyNumberFormat="1" applyFont="1" applyFill="1" applyBorder="1" applyAlignment="1" applyProtection="1">
      <alignment horizontal="center" vertical="center"/>
      <protection hidden="1"/>
    </xf>
    <xf numFmtId="14" fontId="56" fillId="2" borderId="12" xfId="0" applyNumberFormat="1" applyFont="1" applyFill="1" applyBorder="1" applyAlignment="1" applyProtection="1">
      <alignment horizontal="left" vertical="center" wrapText="1"/>
      <protection hidden="1"/>
    </xf>
    <xf numFmtId="1" fontId="67" fillId="9" borderId="11" xfId="0" applyNumberFormat="1" applyFont="1" applyFill="1" applyBorder="1" applyAlignment="1" applyProtection="1">
      <alignment horizontal="center" vertical="center" wrapText="1"/>
      <protection hidden="1"/>
    </xf>
    <xf numFmtId="1" fontId="67" fillId="9" borderId="19" xfId="0" applyNumberFormat="1" applyFont="1" applyFill="1" applyBorder="1" applyAlignment="1" applyProtection="1">
      <alignment horizontal="center" vertical="center" wrapText="1"/>
      <protection hidden="1"/>
    </xf>
    <xf numFmtId="1" fontId="67" fillId="9" borderId="35" xfId="0" applyNumberFormat="1" applyFont="1" applyFill="1" applyBorder="1" applyAlignment="1" applyProtection="1">
      <alignment horizontal="center" vertical="center" wrapText="1"/>
      <protection hidden="1"/>
    </xf>
    <xf numFmtId="1" fontId="63" fillId="9" borderId="8" xfId="0" applyNumberFormat="1" applyFont="1" applyFill="1" applyBorder="1" applyAlignment="1" applyProtection="1">
      <alignment horizontal="center" vertical="center"/>
      <protection hidden="1"/>
    </xf>
    <xf numFmtId="0" fontId="62" fillId="12" borderId="9" xfId="0" applyFont="1" applyFill="1" applyBorder="1" applyAlignment="1" applyProtection="1">
      <alignment horizontal="center" vertical="center" wrapText="1"/>
      <protection hidden="1"/>
    </xf>
    <xf numFmtId="0" fontId="62" fillId="12" borderId="26" xfId="0" applyFont="1" applyFill="1" applyBorder="1" applyAlignment="1" applyProtection="1">
      <alignment horizontal="center" vertical="center" wrapText="1"/>
      <protection hidden="1"/>
    </xf>
    <xf numFmtId="0" fontId="62" fillId="12" borderId="80" xfId="0" applyFont="1" applyFill="1" applyBorder="1" applyAlignment="1" applyProtection="1">
      <alignment horizontal="center" vertical="center" wrapText="1"/>
      <protection hidden="1"/>
    </xf>
    <xf numFmtId="14" fontId="67" fillId="8" borderId="0" xfId="0" applyNumberFormat="1" applyFont="1" applyFill="1" applyAlignment="1" applyProtection="1">
      <alignment horizontal="left" vertical="center" wrapText="1"/>
      <protection hidden="1"/>
    </xf>
    <xf numFmtId="2" fontId="67" fillId="8" borderId="0" xfId="0" applyNumberFormat="1" applyFont="1" applyFill="1" applyAlignment="1" applyProtection="1">
      <alignment horizontal="center" wrapText="1"/>
      <protection hidden="1"/>
    </xf>
    <xf numFmtId="0" fontId="38" fillId="8" borderId="0" xfId="0" applyFont="1" applyFill="1" applyAlignment="1" applyProtection="1">
      <alignment horizontal="center"/>
      <protection hidden="1"/>
    </xf>
    <xf numFmtId="0" fontId="38" fillId="10" borderId="34" xfId="0" applyFont="1" applyFill="1" applyBorder="1" applyAlignment="1" applyProtection="1">
      <alignment horizontal="center"/>
      <protection hidden="1"/>
    </xf>
    <xf numFmtId="1" fontId="56" fillId="3" borderId="1" xfId="0" applyNumberFormat="1" applyFont="1" applyFill="1" applyBorder="1" applyAlignment="1" applyProtection="1">
      <alignment horizontal="center" wrapText="1"/>
      <protection locked="0" hidden="1"/>
    </xf>
    <xf numFmtId="1" fontId="56" fillId="6" borderId="1" xfId="0" applyNumberFormat="1" applyFont="1" applyFill="1" applyBorder="1" applyAlignment="1" applyProtection="1">
      <alignment horizontal="center" wrapText="1"/>
      <protection locked="0" hidden="1"/>
    </xf>
    <xf numFmtId="1" fontId="56" fillId="3" borderId="12" xfId="0" applyNumberFormat="1" applyFont="1" applyFill="1" applyBorder="1" applyAlignment="1" applyProtection="1">
      <alignment horizontal="center" wrapText="1"/>
      <protection locked="0" hidden="1"/>
    </xf>
    <xf numFmtId="0" fontId="38" fillId="10" borderId="66" xfId="0" applyFont="1" applyFill="1" applyBorder="1" applyAlignment="1" applyProtection="1">
      <alignment horizontal="center"/>
      <protection hidden="1"/>
    </xf>
    <xf numFmtId="0" fontId="38" fillId="2" borderId="0" xfId="0" applyFont="1" applyFill="1" applyProtection="1">
      <protection hidden="1"/>
    </xf>
    <xf numFmtId="0" fontId="62" fillId="10" borderId="1" xfId="0" applyFont="1" applyFill="1" applyBorder="1" applyAlignment="1" applyProtection="1">
      <alignment horizontal="center" vertical="center" wrapText="1"/>
      <protection hidden="1"/>
    </xf>
    <xf numFmtId="0" fontId="38" fillId="0" borderId="1" xfId="0" applyFont="1" applyBorder="1" applyAlignment="1" applyProtection="1">
      <alignment horizontal="left"/>
      <protection hidden="1"/>
    </xf>
    <xf numFmtId="2" fontId="38" fillId="3" borderId="1" xfId="0" applyNumberFormat="1" applyFont="1" applyFill="1" applyBorder="1" applyAlignment="1" applyProtection="1">
      <alignment horizontal="center" vertical="center"/>
      <protection locked="0" hidden="1"/>
    </xf>
    <xf numFmtId="0" fontId="38" fillId="10" borderId="1" xfId="0" applyFont="1" applyFill="1" applyBorder="1" applyAlignment="1" applyProtection="1">
      <alignment horizontal="center" vertical="center"/>
      <protection hidden="1"/>
    </xf>
    <xf numFmtId="2" fontId="63" fillId="9" borderId="36" xfId="0" applyNumberFormat="1" applyFont="1" applyFill="1" applyBorder="1" applyAlignment="1" applyProtection="1">
      <alignment horizontal="center" vertical="center"/>
      <protection hidden="1"/>
    </xf>
    <xf numFmtId="2" fontId="63" fillId="9" borderId="34" xfId="0" applyNumberFormat="1" applyFont="1" applyFill="1" applyBorder="1" applyAlignment="1" applyProtection="1">
      <alignment horizontal="center" vertical="center"/>
      <protection hidden="1"/>
    </xf>
    <xf numFmtId="0" fontId="38" fillId="0" borderId="7" xfId="0" applyFont="1" applyBorder="1" applyAlignment="1" applyProtection="1">
      <alignment horizontal="left"/>
      <protection hidden="1"/>
    </xf>
    <xf numFmtId="2" fontId="38" fillId="3" borderId="7" xfId="0" applyNumberFormat="1" applyFont="1" applyFill="1" applyBorder="1" applyAlignment="1" applyProtection="1">
      <alignment horizontal="center" vertical="center"/>
      <protection locked="0" hidden="1"/>
    </xf>
    <xf numFmtId="0" fontId="38" fillId="10" borderId="32" xfId="0" applyFont="1" applyFill="1" applyBorder="1" applyAlignment="1" applyProtection="1">
      <alignment horizontal="center" vertical="center"/>
      <protection hidden="1"/>
    </xf>
    <xf numFmtId="2" fontId="63" fillId="9" borderId="66" xfId="0" applyNumberFormat="1" applyFont="1" applyFill="1" applyBorder="1" applyAlignment="1" applyProtection="1">
      <alignment horizontal="center" vertical="center"/>
      <protection hidden="1"/>
    </xf>
    <xf numFmtId="0" fontId="63" fillId="2" borderId="22" xfId="0" applyFont="1" applyFill="1" applyBorder="1" applyProtection="1">
      <protection hidden="1"/>
    </xf>
    <xf numFmtId="2" fontId="63" fillId="9" borderId="8" xfId="0" applyNumberFormat="1" applyFont="1" applyFill="1" applyBorder="1" applyAlignment="1" applyProtection="1">
      <alignment horizontal="center" vertical="center"/>
      <protection hidden="1"/>
    </xf>
    <xf numFmtId="0" fontId="63" fillId="10" borderId="11" xfId="0" applyFont="1" applyFill="1" applyBorder="1" applyAlignment="1" applyProtection="1">
      <alignment horizontal="center" vertical="center"/>
      <protection hidden="1"/>
    </xf>
    <xf numFmtId="0" fontId="63" fillId="10" borderId="19" xfId="0" applyFont="1" applyFill="1" applyBorder="1" applyAlignment="1" applyProtection="1">
      <alignment horizontal="center" vertical="center"/>
      <protection hidden="1"/>
    </xf>
    <xf numFmtId="2" fontId="63" fillId="9" borderId="19" xfId="0" applyNumberFormat="1" applyFont="1" applyFill="1" applyBorder="1" applyAlignment="1" applyProtection="1">
      <alignment horizontal="center" vertical="center"/>
      <protection hidden="1"/>
    </xf>
    <xf numFmtId="2" fontId="63" fillId="9" borderId="33" xfId="0" applyNumberFormat="1" applyFont="1" applyFill="1" applyBorder="1" applyAlignment="1" applyProtection="1">
      <alignment horizontal="center" vertical="center"/>
      <protection hidden="1"/>
    </xf>
    <xf numFmtId="0" fontId="38" fillId="2" borderId="9" xfId="0" applyFont="1" applyFill="1" applyBorder="1" applyAlignment="1" applyProtection="1">
      <alignment horizontal="left"/>
      <protection hidden="1"/>
    </xf>
    <xf numFmtId="2" fontId="38" fillId="3" borderId="9" xfId="0" applyNumberFormat="1" applyFont="1" applyFill="1" applyBorder="1" applyAlignment="1" applyProtection="1">
      <alignment horizontal="center" vertical="center"/>
      <protection locked="0" hidden="1"/>
    </xf>
    <xf numFmtId="0" fontId="38" fillId="10" borderId="9" xfId="0" applyFont="1" applyFill="1" applyBorder="1" applyAlignment="1" applyProtection="1">
      <alignment horizontal="center" vertical="center"/>
      <protection hidden="1"/>
    </xf>
    <xf numFmtId="2" fontId="63" fillId="9" borderId="80" xfId="0" applyNumberFormat="1" applyFont="1" applyFill="1" applyBorder="1" applyAlignment="1" applyProtection="1">
      <alignment horizontal="center" vertical="center"/>
      <protection hidden="1"/>
    </xf>
    <xf numFmtId="0" fontId="38" fillId="0" borderId="32" xfId="0" applyFont="1" applyBorder="1" applyAlignment="1" applyProtection="1">
      <alignment horizontal="left"/>
      <protection hidden="1"/>
    </xf>
    <xf numFmtId="2" fontId="38" fillId="3" borderId="32" xfId="0" applyNumberFormat="1" applyFont="1" applyFill="1" applyBorder="1" applyAlignment="1" applyProtection="1">
      <alignment horizontal="center" vertical="center"/>
      <protection locked="0" hidden="1"/>
    </xf>
    <xf numFmtId="0" fontId="38" fillId="10" borderId="7" xfId="0" applyFont="1" applyFill="1" applyBorder="1" applyAlignment="1" applyProtection="1">
      <alignment horizontal="center" vertical="center"/>
      <protection hidden="1"/>
    </xf>
    <xf numFmtId="2" fontId="63" fillId="9" borderId="37" xfId="0" applyNumberFormat="1" applyFont="1" applyFill="1" applyBorder="1" applyAlignment="1" applyProtection="1">
      <alignment horizontal="center" vertical="center"/>
      <protection hidden="1"/>
    </xf>
    <xf numFmtId="0" fontId="63" fillId="2" borderId="8" xfId="0" applyFont="1" applyFill="1" applyBorder="1" applyProtection="1">
      <protection hidden="1"/>
    </xf>
    <xf numFmtId="0" fontId="38" fillId="0" borderId="1" xfId="0" applyFont="1" applyBorder="1" applyProtection="1">
      <protection hidden="1"/>
    </xf>
    <xf numFmtId="2" fontId="38" fillId="3" borderId="12" xfId="0" applyNumberFormat="1" applyFont="1" applyFill="1" applyBorder="1" applyAlignment="1" applyProtection="1">
      <alignment horizontal="center" vertical="center"/>
      <protection locked="0" hidden="1"/>
    </xf>
    <xf numFmtId="2" fontId="38" fillId="3" borderId="10" xfId="0" applyNumberFormat="1" applyFont="1" applyFill="1" applyBorder="1" applyAlignment="1" applyProtection="1">
      <alignment horizontal="center" vertical="center"/>
      <protection locked="0" hidden="1"/>
    </xf>
    <xf numFmtId="0" fontId="38" fillId="0" borderId="12" xfId="0" applyFont="1" applyBorder="1" applyProtection="1">
      <protection hidden="1"/>
    </xf>
    <xf numFmtId="2" fontId="63" fillId="9" borderId="11" xfId="0" applyNumberFormat="1" applyFont="1" applyFill="1" applyBorder="1" applyAlignment="1" applyProtection="1">
      <alignment horizontal="center" vertical="center"/>
      <protection hidden="1"/>
    </xf>
    <xf numFmtId="2" fontId="63" fillId="10" borderId="19" xfId="0" applyNumberFormat="1" applyFont="1" applyFill="1" applyBorder="1" applyAlignment="1" applyProtection="1">
      <alignment horizontal="center" vertical="center"/>
      <protection hidden="1"/>
    </xf>
    <xf numFmtId="2" fontId="63" fillId="9" borderId="35" xfId="0" applyNumberFormat="1" applyFont="1" applyFill="1" applyBorder="1" applyAlignment="1" applyProtection="1">
      <alignment horizontal="center" vertical="center"/>
      <protection hidden="1"/>
    </xf>
    <xf numFmtId="2" fontId="38" fillId="3" borderId="26" xfId="0" applyNumberFormat="1" applyFont="1" applyFill="1" applyBorder="1" applyAlignment="1" applyProtection="1">
      <alignment horizontal="center" vertical="center"/>
      <protection locked="0" hidden="1"/>
    </xf>
    <xf numFmtId="9" fontId="38" fillId="3" borderId="9" xfId="4" applyFont="1" applyFill="1" applyBorder="1" applyAlignment="1" applyProtection="1">
      <alignment horizontal="center" vertical="center"/>
      <protection locked="0" hidden="1"/>
    </xf>
    <xf numFmtId="9" fontId="38" fillId="3" borderId="26" xfId="4" applyFont="1" applyFill="1" applyBorder="1" applyAlignment="1" applyProtection="1">
      <alignment horizontal="center" vertical="center"/>
      <protection locked="0" hidden="1"/>
    </xf>
    <xf numFmtId="9" fontId="38" fillId="10" borderId="80" xfId="4" applyFont="1" applyFill="1" applyBorder="1" applyProtection="1">
      <protection hidden="1"/>
    </xf>
    <xf numFmtId="0" fontId="38" fillId="2" borderId="1" xfId="0" applyFont="1" applyFill="1" applyBorder="1" applyProtection="1">
      <protection hidden="1"/>
    </xf>
    <xf numFmtId="9" fontId="38" fillId="3" borderId="1" xfId="4" applyFont="1" applyFill="1" applyBorder="1" applyAlignment="1" applyProtection="1">
      <alignment horizontal="center" vertical="center"/>
      <protection locked="0" hidden="1"/>
    </xf>
    <xf numFmtId="9" fontId="38" fillId="3" borderId="12" xfId="4" applyFont="1" applyFill="1" applyBorder="1" applyAlignment="1" applyProtection="1">
      <alignment horizontal="center" vertical="center"/>
      <protection locked="0" hidden="1"/>
    </xf>
    <xf numFmtId="9" fontId="38" fillId="10" borderId="37" xfId="4" applyFont="1" applyFill="1" applyBorder="1" applyProtection="1">
      <protection hidden="1"/>
    </xf>
    <xf numFmtId="166" fontId="38" fillId="3" borderId="1" xfId="0" applyNumberFormat="1" applyFont="1" applyFill="1" applyBorder="1" applyAlignment="1" applyProtection="1">
      <alignment horizontal="center" vertical="center"/>
      <protection locked="0" hidden="1"/>
    </xf>
    <xf numFmtId="166" fontId="38" fillId="3" borderId="7" xfId="0" applyNumberFormat="1" applyFont="1" applyFill="1" applyBorder="1" applyAlignment="1" applyProtection="1">
      <alignment horizontal="center" vertical="center"/>
      <protection locked="0" hidden="1"/>
    </xf>
    <xf numFmtId="0" fontId="38" fillId="2" borderId="12" xfId="0" applyFont="1" applyFill="1" applyBorder="1" applyProtection="1">
      <protection hidden="1"/>
    </xf>
    <xf numFmtId="166" fontId="63" fillId="9" borderId="11" xfId="0" applyNumberFormat="1" applyFont="1" applyFill="1" applyBorder="1" applyAlignment="1" applyProtection="1">
      <alignment horizontal="center" vertical="center"/>
      <protection hidden="1"/>
    </xf>
    <xf numFmtId="0" fontId="38" fillId="10" borderId="19" xfId="0" applyFont="1" applyFill="1" applyBorder="1" applyAlignment="1" applyProtection="1">
      <alignment horizontal="center" vertical="center"/>
      <protection hidden="1"/>
    </xf>
    <xf numFmtId="166" fontId="63" fillId="9" borderId="19" xfId="0" applyNumberFormat="1" applyFont="1" applyFill="1" applyBorder="1" applyAlignment="1" applyProtection="1">
      <alignment horizontal="center" vertical="center"/>
      <protection hidden="1"/>
    </xf>
    <xf numFmtId="166" fontId="63" fillId="9" borderId="35" xfId="0" applyNumberFormat="1" applyFont="1" applyFill="1" applyBorder="1" applyAlignment="1" applyProtection="1">
      <alignment horizontal="center" vertical="center"/>
      <protection hidden="1"/>
    </xf>
    <xf numFmtId="166" fontId="38" fillId="3" borderId="9" xfId="0" applyNumberFormat="1" applyFont="1" applyFill="1" applyBorder="1" applyAlignment="1" applyProtection="1">
      <alignment horizontal="center" vertical="center"/>
      <protection locked="0" hidden="1"/>
    </xf>
    <xf numFmtId="0" fontId="38" fillId="2" borderId="1" xfId="0" applyFont="1" applyFill="1" applyBorder="1" applyAlignment="1" applyProtection="1">
      <alignment wrapText="1"/>
      <protection hidden="1"/>
    </xf>
    <xf numFmtId="9" fontId="38" fillId="10" borderId="81" xfId="4" applyFont="1" applyFill="1" applyBorder="1" applyProtection="1">
      <protection hidden="1"/>
    </xf>
    <xf numFmtId="0" fontId="38" fillId="0" borderId="1" xfId="0" applyFont="1" applyBorder="1" applyAlignment="1" applyProtection="1">
      <alignment wrapText="1"/>
      <protection hidden="1"/>
    </xf>
    <xf numFmtId="2" fontId="63" fillId="9" borderId="38" xfId="0" applyNumberFormat="1" applyFont="1" applyFill="1" applyBorder="1" applyAlignment="1" applyProtection="1">
      <alignment horizontal="center" vertical="center"/>
      <protection hidden="1"/>
    </xf>
    <xf numFmtId="0" fontId="70" fillId="2" borderId="0" xfId="0" applyFont="1" applyFill="1" applyProtection="1">
      <protection hidden="1"/>
    </xf>
    <xf numFmtId="0" fontId="71" fillId="2" borderId="0" xfId="0" applyFont="1" applyFill="1" applyAlignment="1" applyProtection="1">
      <alignment horizontal="left" vertical="top" wrapText="1"/>
      <protection hidden="1"/>
    </xf>
    <xf numFmtId="0" fontId="71" fillId="2" borderId="0" xfId="0" applyFont="1" applyFill="1" applyAlignment="1" applyProtection="1">
      <alignment horizontal="left" vertical="top"/>
      <protection hidden="1"/>
    </xf>
    <xf numFmtId="0" fontId="56" fillId="2" borderId="0" xfId="0" applyFont="1" applyFill="1" applyProtection="1">
      <protection hidden="1"/>
    </xf>
    <xf numFmtId="0" fontId="73" fillId="2" borderId="0" xfId="0" applyFont="1" applyFill="1" applyAlignment="1" applyProtection="1">
      <alignment horizontal="left" vertical="top" wrapText="1"/>
      <protection hidden="1"/>
    </xf>
    <xf numFmtId="0" fontId="73" fillId="2" borderId="0" xfId="0" applyFont="1" applyFill="1" applyAlignment="1" applyProtection="1">
      <alignment horizontal="left" vertical="top"/>
      <protection hidden="1"/>
    </xf>
    <xf numFmtId="0" fontId="74" fillId="2" borderId="0" xfId="0" applyFont="1" applyFill="1" applyProtection="1">
      <protection hidden="1"/>
    </xf>
    <xf numFmtId="0" fontId="32" fillId="12" borderId="1" xfId="0" applyFont="1" applyFill="1" applyBorder="1" applyAlignment="1" applyProtection="1">
      <alignment horizontal="center" vertical="center" wrapText="1"/>
      <protection hidden="1"/>
    </xf>
    <xf numFmtId="14" fontId="43" fillId="13" borderId="1" xfId="0" applyNumberFormat="1" applyFont="1" applyFill="1" applyBorder="1" applyAlignment="1" applyProtection="1">
      <alignment horizontal="left" vertical="center" wrapText="1"/>
      <protection hidden="1"/>
    </xf>
    <xf numFmtId="1" fontId="43" fillId="3" borderId="1" xfId="0" applyNumberFormat="1" applyFont="1" applyFill="1" applyBorder="1" applyAlignment="1" applyProtection="1">
      <alignment horizontal="center" vertical="center" wrapText="1"/>
      <protection locked="0" hidden="1"/>
    </xf>
    <xf numFmtId="0" fontId="7" fillId="9" borderId="1" xfId="0" applyFont="1" applyFill="1" applyBorder="1" applyProtection="1">
      <protection hidden="1"/>
    </xf>
    <xf numFmtId="14" fontId="43" fillId="13" borderId="9" xfId="0" applyNumberFormat="1" applyFont="1" applyFill="1" applyBorder="1" applyAlignment="1" applyProtection="1">
      <alignment horizontal="left" vertical="center" wrapText="1"/>
      <protection hidden="1"/>
    </xf>
    <xf numFmtId="0" fontId="7" fillId="9" borderId="9" xfId="0" applyFont="1" applyFill="1" applyBorder="1" applyProtection="1">
      <protection hidden="1"/>
    </xf>
    <xf numFmtId="0" fontId="38" fillId="13" borderId="1" xfId="0" applyFont="1" applyFill="1" applyBorder="1" applyProtection="1">
      <protection hidden="1"/>
    </xf>
    <xf numFmtId="0" fontId="75" fillId="0" borderId="0" xfId="3" applyFont="1" applyAlignment="1" applyProtection="1">
      <alignment wrapText="1"/>
      <protection hidden="1"/>
    </xf>
    <xf numFmtId="14" fontId="46" fillId="13" borderId="1" xfId="0" applyNumberFormat="1" applyFont="1" applyFill="1" applyBorder="1" applyAlignment="1" applyProtection="1">
      <alignment horizontal="left" vertical="center" wrapText="1"/>
      <protection hidden="1"/>
    </xf>
    <xf numFmtId="1" fontId="7" fillId="9" borderId="1" xfId="0" applyNumberFormat="1" applyFont="1" applyFill="1" applyBorder="1" applyProtection="1">
      <protection hidden="1"/>
    </xf>
    <xf numFmtId="0" fontId="52" fillId="0" borderId="1" xfId="0" applyFont="1" applyBorder="1" applyAlignment="1" applyProtection="1">
      <alignment horizontal="left"/>
      <protection hidden="1"/>
    </xf>
    <xf numFmtId="0" fontId="52" fillId="0" borderId="1" xfId="0" applyFont="1" applyBorder="1" applyProtection="1">
      <protection hidden="1"/>
    </xf>
    <xf numFmtId="0" fontId="59" fillId="2" borderId="0" xfId="0" applyFont="1" applyFill="1" applyAlignment="1" applyProtection="1">
      <alignment vertical="top"/>
      <protection hidden="1"/>
    </xf>
    <xf numFmtId="0" fontId="0" fillId="2" borderId="0" xfId="0" applyFont="1" applyFill="1" applyAlignment="1" applyProtection="1">
      <alignment horizontal="center" vertical="center"/>
      <protection hidden="1"/>
    </xf>
    <xf numFmtId="0" fontId="0" fillId="2" borderId="0" xfId="0" applyFont="1" applyFill="1" applyAlignment="1" applyProtection="1">
      <alignment vertical="center"/>
      <protection hidden="1"/>
    </xf>
    <xf numFmtId="0" fontId="0" fillId="2" borderId="0" xfId="0" applyFont="1" applyFill="1" applyAlignment="1" applyProtection="1">
      <alignment vertical="top"/>
      <protection hidden="1"/>
    </xf>
    <xf numFmtId="0" fontId="0" fillId="2" borderId="27" xfId="0" applyFont="1" applyFill="1" applyBorder="1" applyAlignment="1" applyProtection="1">
      <alignment horizontal="center" vertical="center"/>
      <protection hidden="1"/>
    </xf>
    <xf numFmtId="0" fontId="41" fillId="0" borderId="1" xfId="0" applyFont="1" applyBorder="1" applyAlignment="1" applyProtection="1">
      <alignment vertical="center" wrapText="1"/>
      <protection hidden="1"/>
    </xf>
    <xf numFmtId="0" fontId="46" fillId="2" borderId="1" xfId="0" applyFont="1" applyFill="1" applyBorder="1" applyProtection="1">
      <protection hidden="1"/>
    </xf>
    <xf numFmtId="43" fontId="0" fillId="13" borderId="1" xfId="1" applyFont="1" applyFill="1" applyBorder="1" applyAlignment="1" applyProtection="1">
      <alignment wrapText="1"/>
      <protection hidden="1"/>
    </xf>
    <xf numFmtId="0" fontId="0" fillId="13" borderId="1" xfId="0" applyFont="1" applyFill="1" applyBorder="1" applyProtection="1">
      <protection hidden="1"/>
    </xf>
    <xf numFmtId="14" fontId="43" fillId="0" borderId="1" xfId="0" applyNumberFormat="1" applyFont="1" applyBorder="1" applyAlignment="1" applyProtection="1">
      <alignment horizontal="left" vertical="center" wrapText="1"/>
      <protection hidden="1"/>
    </xf>
    <xf numFmtId="0" fontId="7" fillId="9" borderId="60" xfId="0" applyFont="1" applyFill="1" applyBorder="1" applyAlignment="1" applyProtection="1">
      <alignment horizontal="center" vertical="center"/>
      <protection hidden="1"/>
    </xf>
    <xf numFmtId="0" fontId="7" fillId="9" borderId="23" xfId="0" applyFont="1" applyFill="1" applyBorder="1" applyAlignment="1" applyProtection="1">
      <alignment horizontal="center" vertical="center"/>
      <protection hidden="1"/>
    </xf>
    <xf numFmtId="14" fontId="43" fillId="0" borderId="32" xfId="0" applyNumberFormat="1" applyFont="1" applyBorder="1" applyAlignment="1" applyProtection="1">
      <alignment horizontal="left" vertical="center" wrapText="1"/>
      <protection hidden="1"/>
    </xf>
    <xf numFmtId="14" fontId="43" fillId="2" borderId="11" xfId="0" applyNumberFormat="1" applyFont="1" applyFill="1" applyBorder="1" applyAlignment="1" applyProtection="1">
      <alignment horizontal="left" vertical="center" wrapText="1"/>
      <protection hidden="1"/>
    </xf>
    <xf numFmtId="0" fontId="7" fillId="9" borderId="55" xfId="0" applyFont="1" applyFill="1" applyBorder="1" applyAlignment="1" applyProtection="1">
      <alignment horizontal="center" vertical="center"/>
      <protection hidden="1"/>
    </xf>
    <xf numFmtId="0" fontId="7" fillId="9" borderId="56" xfId="0" applyFont="1" applyFill="1" applyBorder="1" applyAlignment="1" applyProtection="1">
      <alignment horizontal="center" vertical="center"/>
      <protection hidden="1"/>
    </xf>
    <xf numFmtId="0" fontId="7" fillId="9" borderId="57" xfId="0" applyFont="1" applyFill="1" applyBorder="1" applyAlignment="1" applyProtection="1">
      <alignment horizontal="center" vertical="center"/>
      <protection hidden="1"/>
    </xf>
    <xf numFmtId="0" fontId="7" fillId="9" borderId="38" xfId="0" applyFont="1" applyFill="1" applyBorder="1" applyAlignment="1" applyProtection="1">
      <alignment horizontal="center" vertical="center"/>
      <protection hidden="1"/>
    </xf>
    <xf numFmtId="0" fontId="7" fillId="9" borderId="58" xfId="0" applyFont="1" applyFill="1" applyBorder="1" applyAlignment="1" applyProtection="1">
      <alignment horizontal="center" vertical="center"/>
      <protection hidden="1"/>
    </xf>
    <xf numFmtId="0" fontId="7" fillId="9" borderId="61" xfId="0" applyFont="1" applyFill="1" applyBorder="1" applyAlignment="1" applyProtection="1">
      <alignment horizontal="center" vertical="center"/>
      <protection hidden="1"/>
    </xf>
    <xf numFmtId="14" fontId="43" fillId="2" borderId="0" xfId="0" applyNumberFormat="1" applyFont="1" applyFill="1" applyAlignment="1" applyProtection="1">
      <alignment horizontal="left" vertical="center" wrapText="1"/>
      <protection hidden="1"/>
    </xf>
    <xf numFmtId="0" fontId="7" fillId="2" borderId="0" xfId="0" applyFont="1" applyFill="1" applyAlignment="1" applyProtection="1">
      <alignment horizontal="center" vertical="center"/>
      <protection hidden="1"/>
    </xf>
    <xf numFmtId="0" fontId="0" fillId="0" borderId="1" xfId="0" applyFont="1" applyBorder="1" applyAlignment="1" applyProtection="1">
      <alignment wrapText="1"/>
      <protection hidden="1"/>
    </xf>
    <xf numFmtId="167" fontId="0" fillId="3" borderId="1" xfId="0" applyNumberFormat="1" applyFont="1" applyFill="1" applyBorder="1" applyAlignment="1" applyProtection="1">
      <alignment horizontal="center" vertical="center"/>
      <protection locked="0" hidden="1"/>
    </xf>
    <xf numFmtId="2" fontId="38" fillId="3" borderId="9" xfId="1" applyNumberFormat="1" applyFont="1" applyFill="1" applyBorder="1" applyAlignment="1" applyProtection="1">
      <alignment horizontal="center" vertical="center"/>
      <protection locked="0" hidden="1"/>
    </xf>
    <xf numFmtId="2" fontId="63" fillId="9" borderId="12" xfId="1" applyNumberFormat="1" applyFont="1" applyFill="1" applyBorder="1" applyAlignment="1" applyProtection="1">
      <alignment horizontal="center" vertical="center"/>
      <protection hidden="1"/>
    </xf>
    <xf numFmtId="2" fontId="38" fillId="9" borderId="19" xfId="1" applyNumberFormat="1" applyFont="1" applyFill="1" applyBorder="1" applyAlignment="1" applyProtection="1">
      <alignment horizontal="center" vertical="center"/>
      <protection hidden="1"/>
    </xf>
    <xf numFmtId="0" fontId="38" fillId="0" borderId="9" xfId="0" applyFont="1" applyBorder="1" applyAlignment="1" applyProtection="1">
      <alignment horizontal="left"/>
      <protection hidden="1"/>
    </xf>
    <xf numFmtId="2" fontId="63" fillId="9" borderId="26" xfId="1" applyNumberFormat="1" applyFont="1" applyFill="1" applyBorder="1" applyAlignment="1" applyProtection="1">
      <alignment horizontal="center" vertical="center"/>
      <protection hidden="1"/>
    </xf>
    <xf numFmtId="2" fontId="63" fillId="9" borderId="10" xfId="1" applyNumberFormat="1" applyFont="1" applyFill="1" applyBorder="1" applyAlignment="1" applyProtection="1">
      <alignment horizontal="center" vertical="center"/>
      <protection hidden="1"/>
    </xf>
    <xf numFmtId="2" fontId="63" fillId="9" borderId="82" xfId="1" applyNumberFormat="1" applyFont="1" applyFill="1" applyBorder="1" applyAlignment="1" applyProtection="1">
      <alignment horizontal="center" vertical="center"/>
      <protection hidden="1"/>
    </xf>
    <xf numFmtId="2" fontId="63" fillId="9" borderId="1" xfId="1" applyNumberFormat="1" applyFont="1" applyFill="1" applyBorder="1" applyAlignment="1" applyProtection="1">
      <alignment horizontal="center" vertical="center"/>
      <protection hidden="1"/>
    </xf>
    <xf numFmtId="0" fontId="38" fillId="2" borderId="0" xfId="0" applyFont="1" applyFill="1" applyAlignment="1" applyProtection="1">
      <alignment horizontal="center" vertical="center"/>
      <protection hidden="1"/>
    </xf>
    <xf numFmtId="2" fontId="63" fillId="9" borderId="1" xfId="0" applyNumberFormat="1" applyFont="1" applyFill="1" applyBorder="1" applyAlignment="1" applyProtection="1">
      <alignment horizontal="center" vertical="center"/>
      <protection hidden="1"/>
    </xf>
    <xf numFmtId="0" fontId="63" fillId="10" borderId="59" xfId="0" applyFont="1" applyFill="1" applyBorder="1" applyProtection="1">
      <protection hidden="1"/>
    </xf>
    <xf numFmtId="6" fontId="0" fillId="3" borderId="1" xfId="0" applyNumberFormat="1" applyFont="1" applyFill="1" applyBorder="1" applyAlignment="1" applyProtection="1">
      <alignment horizontal="center" vertical="center"/>
      <protection locked="0" hidden="1"/>
    </xf>
    <xf numFmtId="166" fontId="63" fillId="9" borderId="1" xfId="0" applyNumberFormat="1" applyFont="1" applyFill="1" applyBorder="1" applyAlignment="1" applyProtection="1">
      <alignment horizontal="center" vertical="center"/>
      <protection hidden="1"/>
    </xf>
    <xf numFmtId="166" fontId="38" fillId="3" borderId="9" xfId="0" applyNumberFormat="1" applyFont="1" applyFill="1" applyBorder="1" applyProtection="1">
      <protection locked="0" hidden="1"/>
    </xf>
    <xf numFmtId="166" fontId="63" fillId="9" borderId="26" xfId="0" applyNumberFormat="1" applyFont="1" applyFill="1" applyBorder="1" applyAlignment="1" applyProtection="1">
      <alignment horizontal="center" vertical="center"/>
      <protection hidden="1"/>
    </xf>
    <xf numFmtId="9" fontId="38" fillId="3" borderId="32" xfId="4" applyFont="1" applyFill="1" applyBorder="1" applyProtection="1">
      <protection locked="0" hidden="1"/>
    </xf>
    <xf numFmtId="0" fontId="77" fillId="2" borderId="0" xfId="0" applyFont="1" applyFill="1" applyAlignment="1" applyProtection="1">
      <alignment vertical="center"/>
      <protection hidden="1"/>
    </xf>
    <xf numFmtId="0" fontId="63" fillId="2" borderId="0" xfId="0" applyFont="1" applyFill="1" applyProtection="1">
      <protection hidden="1"/>
    </xf>
    <xf numFmtId="0" fontId="38" fillId="0" borderId="12" xfId="0" applyFont="1" applyBorder="1" applyAlignment="1" applyProtection="1">
      <alignment vertical="center"/>
      <protection hidden="1"/>
    </xf>
    <xf numFmtId="0" fontId="38" fillId="0" borderId="1" xfId="0" applyFont="1" applyBorder="1" applyAlignment="1" applyProtection="1">
      <alignment horizontal="center" vertical="center"/>
      <protection hidden="1"/>
    </xf>
    <xf numFmtId="0" fontId="38" fillId="2" borderId="12" xfId="0" applyFont="1" applyFill="1" applyBorder="1" applyAlignment="1" applyProtection="1">
      <alignment vertical="center" wrapText="1"/>
      <protection hidden="1"/>
    </xf>
    <xf numFmtId="0" fontId="38" fillId="0" borderId="12" xfId="0" applyFont="1" applyBorder="1" applyAlignment="1" applyProtection="1">
      <alignment vertical="center" wrapText="1"/>
      <protection hidden="1"/>
    </xf>
    <xf numFmtId="1" fontId="38" fillId="3" borderId="1" xfId="0" applyNumberFormat="1" applyFont="1" applyFill="1" applyBorder="1" applyAlignment="1" applyProtection="1">
      <alignment horizontal="center" vertical="center" wrapText="1"/>
      <protection locked="0" hidden="1"/>
    </xf>
    <xf numFmtId="0" fontId="38" fillId="0" borderId="18" xfId="0" applyFont="1" applyBorder="1" applyAlignment="1" applyProtection="1">
      <alignment vertical="center" wrapText="1"/>
      <protection hidden="1"/>
    </xf>
    <xf numFmtId="1" fontId="38" fillId="3" borderId="7" xfId="0" applyNumberFormat="1" applyFont="1" applyFill="1" applyBorder="1" applyAlignment="1" applyProtection="1">
      <alignment horizontal="center" vertical="center" wrapText="1"/>
      <protection locked="0" hidden="1"/>
    </xf>
    <xf numFmtId="0" fontId="38" fillId="0" borderId="7" xfId="0" applyFont="1" applyBorder="1" applyAlignment="1" applyProtection="1">
      <alignment horizontal="center" vertical="center"/>
      <protection hidden="1"/>
    </xf>
    <xf numFmtId="0" fontId="63" fillId="2" borderId="1" xfId="0" applyFont="1" applyFill="1" applyBorder="1" applyAlignment="1" applyProtection="1">
      <alignment vertical="center" wrapText="1"/>
      <protection hidden="1"/>
    </xf>
    <xf numFmtId="0" fontId="38" fillId="2" borderId="0" xfId="0" applyFont="1" applyFill="1" applyAlignment="1" applyProtection="1">
      <alignment horizontal="center" vertical="center" wrapText="1"/>
      <protection hidden="1"/>
    </xf>
    <xf numFmtId="0" fontId="38" fillId="2" borderId="0" xfId="0" applyFont="1" applyFill="1" applyAlignment="1" applyProtection="1">
      <alignment vertical="center"/>
      <protection hidden="1"/>
    </xf>
    <xf numFmtId="0" fontId="56" fillId="3" borderId="1" xfId="0" applyFont="1" applyFill="1" applyBorder="1" applyAlignment="1" applyProtection="1">
      <alignment horizontal="center" vertical="center" wrapText="1"/>
      <protection locked="0" hidden="1"/>
    </xf>
    <xf numFmtId="0" fontId="38" fillId="2" borderId="1" xfId="0" applyFont="1" applyFill="1" applyBorder="1" applyAlignment="1" applyProtection="1">
      <alignment horizontal="center" vertical="center" wrapText="1"/>
      <protection hidden="1"/>
    </xf>
    <xf numFmtId="0" fontId="38" fillId="2" borderId="1" xfId="0" applyFont="1" applyFill="1" applyBorder="1" applyAlignment="1" applyProtection="1">
      <alignment vertical="center"/>
      <protection hidden="1"/>
    </xf>
    <xf numFmtId="0" fontId="62" fillId="12" borderId="37" xfId="0" applyFont="1" applyFill="1" applyBorder="1" applyAlignment="1" applyProtection="1">
      <alignment horizontal="center" vertical="center" wrapText="1"/>
      <protection hidden="1"/>
    </xf>
    <xf numFmtId="0" fontId="63" fillId="15" borderId="34" xfId="0" applyFont="1" applyFill="1" applyBorder="1" applyAlignment="1" applyProtection="1">
      <alignment horizontal="center" vertical="center" wrapText="1"/>
      <protection hidden="1"/>
    </xf>
    <xf numFmtId="0" fontId="38" fillId="0" borderId="0" xfId="0" applyFont="1" applyProtection="1">
      <protection hidden="1"/>
    </xf>
    <xf numFmtId="0" fontId="56" fillId="0" borderId="12" xfId="0" applyFont="1" applyBorder="1" applyAlignment="1" applyProtection="1">
      <alignment vertical="center" wrapText="1"/>
      <protection hidden="1"/>
    </xf>
    <xf numFmtId="0" fontId="63" fillId="2" borderId="1" xfId="0" applyFont="1" applyFill="1" applyBorder="1" applyAlignment="1" applyProtection="1">
      <alignment horizontal="left" vertical="center"/>
      <protection hidden="1"/>
    </xf>
    <xf numFmtId="0" fontId="38" fillId="16" borderId="1" xfId="0" applyFont="1" applyFill="1" applyBorder="1" applyAlignment="1" applyProtection="1">
      <alignment horizontal="center" vertical="center"/>
      <protection hidden="1"/>
    </xf>
    <xf numFmtId="0" fontId="0" fillId="2" borderId="1" xfId="0" applyFont="1" applyFill="1" applyBorder="1" applyAlignment="1" applyProtection="1">
      <alignment horizontal="left" vertical="center" wrapText="1"/>
      <protection hidden="1"/>
    </xf>
    <xf numFmtId="0" fontId="0" fillId="2" borderId="1" xfId="0" applyFont="1" applyFill="1" applyBorder="1" applyAlignment="1" applyProtection="1">
      <alignment horizontal="left" wrapText="1"/>
      <protection hidden="1"/>
    </xf>
    <xf numFmtId="14" fontId="46" fillId="18" borderId="7" xfId="0" applyNumberFormat="1" applyFont="1" applyFill="1" applyBorder="1" applyAlignment="1" applyProtection="1">
      <alignment horizontal="left" vertical="center" wrapText="1"/>
      <protection hidden="1"/>
    </xf>
    <xf numFmtId="1" fontId="43" fillId="13" borderId="20" xfId="0" applyNumberFormat="1" applyFont="1" applyFill="1" applyBorder="1" applyAlignment="1" applyProtection="1">
      <alignment horizontal="center" vertical="center" wrapText="1"/>
      <protection hidden="1"/>
    </xf>
    <xf numFmtId="1" fontId="43" fillId="13" borderId="12" xfId="0" applyNumberFormat="1" applyFont="1" applyFill="1" applyBorder="1" applyAlignment="1" applyProtection="1">
      <alignment horizontal="center" vertical="center" wrapText="1"/>
      <protection hidden="1"/>
    </xf>
    <xf numFmtId="1" fontId="43" fillId="13" borderId="39" xfId="0" applyNumberFormat="1" applyFont="1" applyFill="1" applyBorder="1" applyAlignment="1" applyProtection="1">
      <alignment horizontal="left" vertical="center" wrapText="1"/>
      <protection hidden="1"/>
    </xf>
    <xf numFmtId="0" fontId="12" fillId="0" borderId="39" xfId="0" applyFont="1" applyBorder="1" applyProtection="1">
      <protection hidden="1"/>
    </xf>
    <xf numFmtId="2" fontId="46" fillId="8" borderId="83" xfId="0" applyNumberFormat="1" applyFont="1" applyFill="1" applyBorder="1" applyAlignment="1" applyProtection="1">
      <alignment horizontal="center" vertical="center" wrapText="1"/>
      <protection hidden="1"/>
    </xf>
    <xf numFmtId="2" fontId="46" fillId="8" borderId="17" xfId="0" applyNumberFormat="1" applyFont="1" applyFill="1" applyBorder="1" applyAlignment="1" applyProtection="1">
      <alignment horizontal="center" vertical="center" wrapText="1"/>
      <protection hidden="1"/>
    </xf>
    <xf numFmtId="2" fontId="46" fillId="8" borderId="70" xfId="0" applyNumberFormat="1" applyFont="1" applyFill="1" applyBorder="1" applyAlignment="1" applyProtection="1">
      <alignment horizontal="center" vertical="center" wrapText="1"/>
      <protection hidden="1"/>
    </xf>
    <xf numFmtId="2" fontId="46" fillId="8" borderId="16" xfId="0" applyNumberFormat="1" applyFont="1" applyFill="1" applyBorder="1" applyAlignment="1" applyProtection="1">
      <alignment horizontal="center" vertical="center" wrapText="1"/>
      <protection hidden="1"/>
    </xf>
    <xf numFmtId="0" fontId="32" fillId="12" borderId="16" xfId="0" applyFont="1" applyFill="1" applyBorder="1" applyAlignment="1" applyProtection="1">
      <alignment horizontal="left" vertical="center" wrapText="1"/>
      <protection hidden="1"/>
    </xf>
    <xf numFmtId="14" fontId="80" fillId="12" borderId="1" xfId="0" applyNumberFormat="1" applyFont="1" applyFill="1" applyBorder="1" applyAlignment="1" applyProtection="1">
      <alignment horizontal="left" vertical="center" wrapText="1"/>
      <protection hidden="1"/>
    </xf>
    <xf numFmtId="0" fontId="6" fillId="2" borderId="1" xfId="0" applyFont="1" applyFill="1" applyBorder="1" applyAlignment="1" applyProtection="1">
      <alignment horizontal="left" vertical="center" wrapText="1"/>
      <protection hidden="1"/>
    </xf>
    <xf numFmtId="0" fontId="6" fillId="2" borderId="1" xfId="0" applyFont="1" applyFill="1" applyBorder="1" applyAlignment="1" applyProtection="1">
      <alignment horizontal="left"/>
      <protection hidden="1"/>
    </xf>
    <xf numFmtId="0" fontId="7" fillId="2" borderId="1" xfId="0" applyFont="1" applyFill="1" applyBorder="1" applyAlignment="1" applyProtection="1">
      <alignment horizontal="left" wrapText="1"/>
      <protection hidden="1"/>
    </xf>
    <xf numFmtId="0" fontId="9" fillId="2" borderId="0" xfId="0" applyFont="1" applyFill="1" applyBorder="1" applyProtection="1">
      <protection hidden="1"/>
    </xf>
    <xf numFmtId="0" fontId="0" fillId="2" borderId="0" xfId="0" applyFill="1"/>
    <xf numFmtId="0" fontId="7" fillId="2" borderId="1" xfId="0" applyFont="1" applyFill="1" applyBorder="1"/>
    <xf numFmtId="0" fontId="0" fillId="2" borderId="1" xfId="0" applyFill="1" applyBorder="1"/>
    <xf numFmtId="0" fontId="10" fillId="2" borderId="0" xfId="0" applyFont="1" applyFill="1" applyBorder="1" applyAlignment="1" applyProtection="1">
      <alignment wrapText="1"/>
      <protection hidden="1"/>
    </xf>
    <xf numFmtId="0" fontId="9" fillId="2" borderId="12" xfId="0" applyFont="1" applyFill="1" applyBorder="1" applyAlignment="1" applyProtection="1">
      <alignment wrapText="1"/>
      <protection hidden="1"/>
    </xf>
    <xf numFmtId="0" fontId="9" fillId="2" borderId="0" xfId="0" applyFont="1" applyFill="1" applyAlignment="1" applyProtection="1">
      <protection hidden="1"/>
    </xf>
    <xf numFmtId="0" fontId="9" fillId="2" borderId="1" xfId="0" applyFont="1" applyFill="1" applyBorder="1" applyAlignment="1" applyProtection="1">
      <alignment wrapText="1"/>
      <protection hidden="1"/>
    </xf>
    <xf numFmtId="0" fontId="9" fillId="2" borderId="18" xfId="0" applyFont="1" applyFill="1" applyBorder="1" applyAlignment="1" applyProtection="1">
      <alignment wrapText="1"/>
      <protection hidden="1"/>
    </xf>
    <xf numFmtId="0" fontId="10" fillId="2" borderId="12" xfId="0" applyFont="1" applyFill="1" applyBorder="1" applyAlignment="1" applyProtection="1">
      <alignment horizontal="center"/>
      <protection hidden="1"/>
    </xf>
    <xf numFmtId="0" fontId="10" fillId="2" borderId="1" xfId="0" applyFont="1" applyFill="1" applyBorder="1" applyAlignment="1" applyProtection="1">
      <alignment horizontal="center" wrapText="1"/>
      <protection hidden="1"/>
    </xf>
    <xf numFmtId="0" fontId="10" fillId="2" borderId="20" xfId="0" applyFont="1" applyFill="1" applyBorder="1" applyAlignment="1" applyProtection="1">
      <alignment horizontal="center"/>
      <protection hidden="1"/>
    </xf>
    <xf numFmtId="164" fontId="9" fillId="3" borderId="1" xfId="0" applyNumberFormat="1" applyFont="1" applyFill="1" applyBorder="1" applyAlignment="1" applyProtection="1">
      <alignment horizontal="center" vertical="center" wrapText="1"/>
      <protection locked="0" hidden="1"/>
    </xf>
    <xf numFmtId="0" fontId="9" fillId="0" borderId="1" xfId="0" applyFont="1" applyFill="1" applyBorder="1" applyAlignment="1" applyProtection="1">
      <alignment wrapText="1"/>
      <protection hidden="1"/>
    </xf>
    <xf numFmtId="0" fontId="10" fillId="2" borderId="12" xfId="0" applyFont="1" applyFill="1" applyBorder="1" applyAlignment="1" applyProtection="1">
      <alignment horizontal="center" wrapText="1"/>
      <protection hidden="1"/>
    </xf>
    <xf numFmtId="164" fontId="10" fillId="9" borderId="11" xfId="0" applyNumberFormat="1" applyFont="1" applyFill="1" applyBorder="1" applyAlignment="1" applyProtection="1">
      <alignment horizontal="center"/>
      <protection hidden="1"/>
    </xf>
    <xf numFmtId="164" fontId="10" fillId="9" borderId="19" xfId="0" applyNumberFormat="1" applyFont="1" applyFill="1" applyBorder="1" applyAlignment="1" applyProtection="1">
      <alignment horizontal="center"/>
      <protection hidden="1"/>
    </xf>
    <xf numFmtId="0" fontId="9" fillId="2" borderId="27" xfId="0" applyFont="1" applyFill="1" applyBorder="1" applyProtection="1">
      <protection hidden="1"/>
    </xf>
    <xf numFmtId="166" fontId="10" fillId="9" borderId="11" xfId="0" applyNumberFormat="1" applyFont="1" applyFill="1" applyBorder="1" applyAlignment="1" applyProtection="1">
      <alignment horizontal="center" vertical="center"/>
      <protection hidden="1"/>
    </xf>
    <xf numFmtId="166" fontId="10" fillId="9" borderId="19" xfId="0" applyNumberFormat="1" applyFont="1" applyFill="1" applyBorder="1" applyAlignment="1" applyProtection="1">
      <alignment horizontal="center" vertical="center"/>
      <protection hidden="1"/>
    </xf>
    <xf numFmtId="0" fontId="85" fillId="2" borderId="0" xfId="0" applyFont="1" applyFill="1"/>
    <xf numFmtId="0" fontId="0" fillId="0" borderId="1" xfId="0" applyBorder="1" applyAlignment="1">
      <alignment wrapText="1"/>
    </xf>
    <xf numFmtId="0" fontId="0" fillId="2" borderId="1" xfId="0" applyFill="1" applyBorder="1" applyAlignment="1">
      <alignment horizontal="left"/>
    </xf>
    <xf numFmtId="0" fontId="0" fillId="13" borderId="1" xfId="0" applyFill="1" applyBorder="1" applyAlignment="1">
      <alignment horizontal="left"/>
    </xf>
    <xf numFmtId="1" fontId="0" fillId="6" borderId="1" xfId="0" applyNumberFormat="1" applyFill="1" applyBorder="1"/>
    <xf numFmtId="3" fontId="0" fillId="6" borderId="1" xfId="0" applyNumberFormat="1" applyFill="1" applyBorder="1"/>
    <xf numFmtId="0" fontId="0" fillId="6" borderId="1" xfId="0" applyFill="1" applyBorder="1"/>
    <xf numFmtId="0" fontId="7" fillId="2" borderId="1" xfId="0" applyFont="1" applyFill="1" applyBorder="1" applyAlignment="1">
      <alignment wrapText="1"/>
    </xf>
    <xf numFmtId="0" fontId="86" fillId="21" borderId="1" xfId="0" applyFont="1" applyFill="1" applyBorder="1" applyAlignment="1" applyProtection="1">
      <alignment horizontal="center" vertical="center" wrapText="1"/>
      <protection hidden="1"/>
    </xf>
    <xf numFmtId="0" fontId="86" fillId="21" borderId="1" xfId="0" applyFont="1" applyFill="1" applyBorder="1" applyAlignment="1">
      <alignment vertical="center" wrapText="1"/>
    </xf>
    <xf numFmtId="9" fontId="0" fillId="2" borderId="1" xfId="4" applyFont="1" applyFill="1" applyBorder="1"/>
    <xf numFmtId="0" fontId="0" fillId="2" borderId="1" xfId="0" applyFont="1" applyFill="1" applyBorder="1"/>
    <xf numFmtId="0" fontId="86" fillId="22" borderId="1" xfId="0" applyFont="1" applyFill="1" applyBorder="1" applyAlignment="1" applyProtection="1">
      <alignment horizontal="center" vertical="center" wrapText="1"/>
      <protection hidden="1"/>
    </xf>
    <xf numFmtId="0" fontId="0" fillId="22" borderId="1" xfId="0" applyFill="1" applyBorder="1"/>
    <xf numFmtId="0" fontId="46" fillId="22" borderId="1" xfId="0" applyFont="1" applyFill="1" applyBorder="1" applyAlignment="1" applyProtection="1">
      <alignment horizontal="center" vertical="center" wrapText="1"/>
      <protection hidden="1"/>
    </xf>
    <xf numFmtId="0" fontId="0" fillId="22" borderId="1" xfId="0" applyFont="1" applyFill="1" applyBorder="1"/>
    <xf numFmtId="0" fontId="0" fillId="22" borderId="1" xfId="0" applyFont="1" applyFill="1" applyBorder="1" applyAlignment="1">
      <alignment wrapText="1"/>
    </xf>
    <xf numFmtId="0" fontId="43" fillId="2" borderId="1" xfId="0" applyFont="1" applyFill="1" applyBorder="1" applyAlignment="1">
      <alignment vertical="center" wrapText="1"/>
    </xf>
    <xf numFmtId="0" fontId="88" fillId="21" borderId="1" xfId="0" applyFont="1" applyFill="1" applyBorder="1" applyAlignment="1">
      <alignment horizontal="left" vertical="center"/>
    </xf>
    <xf numFmtId="0" fontId="0" fillId="2" borderId="9" xfId="0" applyFont="1" applyFill="1" applyBorder="1" applyAlignment="1" applyProtection="1">
      <alignment wrapText="1"/>
      <protection hidden="1"/>
    </xf>
    <xf numFmtId="0" fontId="0" fillId="2" borderId="1" xfId="0" applyFont="1" applyFill="1" applyBorder="1" applyAlignment="1" applyProtection="1">
      <alignment wrapText="1"/>
      <protection hidden="1"/>
    </xf>
    <xf numFmtId="14" fontId="43" fillId="2" borderId="7" xfId="0" applyNumberFormat="1" applyFont="1" applyFill="1" applyBorder="1" applyAlignment="1" applyProtection="1">
      <alignment horizontal="left" vertical="center" wrapText="1"/>
      <protection hidden="1"/>
    </xf>
    <xf numFmtId="0" fontId="0" fillId="11" borderId="88" xfId="0" applyFill="1" applyBorder="1"/>
    <xf numFmtId="0" fontId="0" fillId="11" borderId="84" xfId="0" applyFill="1" applyBorder="1"/>
    <xf numFmtId="0" fontId="0" fillId="11" borderId="86" xfId="0" applyFill="1" applyBorder="1"/>
    <xf numFmtId="0" fontId="0" fillId="11" borderId="60" xfId="0" applyFill="1" applyBorder="1"/>
    <xf numFmtId="0" fontId="0" fillId="11" borderId="31" xfId="0" applyFill="1" applyBorder="1" applyAlignment="1">
      <alignment vertical="center"/>
    </xf>
    <xf numFmtId="0" fontId="0" fillId="11" borderId="29" xfId="0" applyFill="1" applyBorder="1" applyAlignment="1">
      <alignment vertical="center"/>
    </xf>
    <xf numFmtId="0" fontId="89" fillId="0" borderId="60" xfId="3" applyFont="1" applyBorder="1" applyAlignment="1" applyProtection="1">
      <alignment vertical="center" wrapText="1"/>
    </xf>
    <xf numFmtId="0" fontId="13" fillId="2" borderId="13" xfId="0" applyFont="1" applyFill="1" applyBorder="1" applyAlignment="1" applyProtection="1">
      <alignment vertical="justify"/>
      <protection hidden="1"/>
    </xf>
    <xf numFmtId="1" fontId="43" fillId="13" borderId="20" xfId="0" applyNumberFormat="1" applyFont="1" applyFill="1" applyBorder="1" applyAlignment="1" applyProtection="1">
      <alignment horizontal="left" vertical="center" wrapText="1"/>
      <protection hidden="1"/>
    </xf>
    <xf numFmtId="0" fontId="0" fillId="0" borderId="12" xfId="0" applyFont="1" applyBorder="1" applyAlignment="1" applyProtection="1">
      <alignment horizontal="center" vertical="center" wrapText="1"/>
      <protection hidden="1"/>
    </xf>
    <xf numFmtId="0" fontId="0" fillId="0" borderId="20" xfId="0" applyFont="1" applyBorder="1" applyAlignment="1" applyProtection="1">
      <alignment horizontal="center" vertical="center" wrapText="1"/>
      <protection hidden="1"/>
    </xf>
    <xf numFmtId="0" fontId="59" fillId="2" borderId="0" xfId="0" applyFont="1" applyFill="1" applyAlignment="1" applyProtection="1">
      <alignment horizontal="left" vertical="top"/>
      <protection hidden="1"/>
    </xf>
    <xf numFmtId="0" fontId="40" fillId="2" borderId="39" xfId="0" applyFont="1" applyFill="1" applyBorder="1" applyAlignment="1" applyProtection="1">
      <alignment horizontal="left" vertical="center" wrapText="1"/>
      <protection hidden="1"/>
    </xf>
    <xf numFmtId="0" fontId="40" fillId="2" borderId="20" xfId="0" applyFont="1" applyFill="1" applyBorder="1" applyAlignment="1" applyProtection="1">
      <alignment horizontal="left" vertical="center" wrapText="1"/>
      <protection hidden="1"/>
    </xf>
    <xf numFmtId="0" fontId="57" fillId="2" borderId="0" xfId="0" applyFont="1" applyFill="1" applyAlignment="1" applyProtection="1">
      <alignment horizontal="left" vertical="top"/>
      <protection hidden="1"/>
    </xf>
    <xf numFmtId="0" fontId="13" fillId="3" borderId="1" xfId="0" applyFont="1" applyFill="1" applyBorder="1" applyAlignment="1" applyProtection="1">
      <alignment vertical="center" wrapText="1"/>
      <protection locked="0" hidden="1"/>
    </xf>
    <xf numFmtId="1" fontId="9" fillId="3" borderId="1" xfId="0" applyNumberFormat="1" applyFont="1" applyFill="1" applyBorder="1" applyAlignment="1" applyProtection="1">
      <alignment horizontal="center" vertical="center" wrapText="1"/>
      <protection locked="0" hidden="1"/>
    </xf>
    <xf numFmtId="0" fontId="9" fillId="2" borderId="1" xfId="0" applyFont="1" applyFill="1" applyBorder="1" applyAlignment="1" applyProtection="1">
      <alignment horizontal="left"/>
      <protection hidden="1"/>
    </xf>
    <xf numFmtId="0" fontId="9" fillId="2" borderId="1" xfId="0" applyFont="1" applyFill="1" applyBorder="1" applyAlignment="1" applyProtection="1">
      <alignment horizontal="left" wrapText="1"/>
      <protection hidden="1"/>
    </xf>
    <xf numFmtId="0" fontId="23" fillId="12" borderId="7" xfId="0" applyFont="1" applyFill="1" applyBorder="1" applyAlignment="1" applyProtection="1">
      <alignment horizontal="center" vertical="center" wrapText="1"/>
      <protection hidden="1"/>
    </xf>
    <xf numFmtId="0" fontId="13" fillId="2" borderId="1" xfId="0" applyFont="1" applyFill="1" applyBorder="1" applyAlignment="1" applyProtection="1">
      <alignment horizontal="left" vertical="center" wrapText="1"/>
      <protection hidden="1"/>
    </xf>
    <xf numFmtId="0" fontId="38" fillId="2" borderId="1" xfId="0" applyFont="1" applyFill="1" applyBorder="1" applyAlignment="1" applyProtection="1">
      <alignment horizontal="left" wrapText="1"/>
      <protection hidden="1"/>
    </xf>
    <xf numFmtId="0" fontId="38" fillId="2" borderId="1" xfId="0" applyFont="1" applyFill="1" applyBorder="1" applyAlignment="1" applyProtection="1">
      <alignment horizontal="left"/>
      <protection hidden="1"/>
    </xf>
    <xf numFmtId="0" fontId="38" fillId="2" borderId="1" xfId="0" applyFont="1" applyFill="1" applyBorder="1" applyAlignment="1" applyProtection="1">
      <alignment horizontal="left" vertical="center"/>
      <protection hidden="1"/>
    </xf>
    <xf numFmtId="0" fontId="38" fillId="2" borderId="1" xfId="0" applyFont="1" applyFill="1" applyBorder="1" applyAlignment="1" applyProtection="1">
      <alignment horizontal="center" vertical="center"/>
      <protection hidden="1"/>
    </xf>
    <xf numFmtId="0" fontId="38" fillId="2" borderId="0" xfId="0" applyFont="1" applyFill="1" applyAlignment="1" applyProtection="1">
      <alignment vertical="center" wrapText="1"/>
      <protection hidden="1"/>
    </xf>
    <xf numFmtId="0" fontId="38" fillId="2" borderId="1" xfId="0" applyFont="1" applyFill="1" applyBorder="1" applyAlignment="1" applyProtection="1">
      <alignment vertical="center" wrapText="1"/>
      <protection hidden="1"/>
    </xf>
    <xf numFmtId="0" fontId="13" fillId="4" borderId="1" xfId="0" applyFont="1" applyFill="1" applyBorder="1" applyAlignment="1" applyProtection="1">
      <alignment horizontal="left" vertical="center" wrapText="1"/>
      <protection hidden="1"/>
    </xf>
    <xf numFmtId="0" fontId="13" fillId="0" borderId="0" xfId="0" applyFont="1" applyAlignment="1" applyProtection="1">
      <alignment horizontal="center" vertical="center" wrapText="1"/>
      <protection hidden="1"/>
    </xf>
    <xf numFmtId="0" fontId="10" fillId="3" borderId="13" xfId="0" applyFont="1" applyFill="1" applyBorder="1" applyAlignment="1" applyProtection="1">
      <alignment vertical="justify" wrapText="1"/>
      <protection hidden="1"/>
    </xf>
    <xf numFmtId="0" fontId="27" fillId="2" borderId="13" xfId="0" applyFont="1" applyFill="1" applyBorder="1" applyProtection="1">
      <protection hidden="1"/>
    </xf>
    <xf numFmtId="0" fontId="0" fillId="3" borderId="1" xfId="0" applyFill="1" applyBorder="1" applyAlignment="1" applyProtection="1">
      <alignment horizontal="center"/>
      <protection locked="0"/>
    </xf>
    <xf numFmtId="0" fontId="9" fillId="0" borderId="38" xfId="0" applyFont="1" applyBorder="1" applyAlignment="1" applyProtection="1">
      <alignment vertical="center" wrapText="1"/>
    </xf>
    <xf numFmtId="0" fontId="9" fillId="3" borderId="60" xfId="0" applyFont="1" applyFill="1" applyBorder="1" applyAlignment="1" applyProtection="1">
      <alignment vertical="center"/>
      <protection locked="0"/>
    </xf>
    <xf numFmtId="1" fontId="43" fillId="3" borderId="89" xfId="0" applyNumberFormat="1" applyFont="1" applyFill="1" applyBorder="1" applyAlignment="1" applyProtection="1">
      <alignment horizontal="center" vertical="center" wrapText="1"/>
      <protection locked="0" hidden="1"/>
    </xf>
    <xf numFmtId="1" fontId="43" fillId="3" borderId="26" xfId="0" applyNumberFormat="1" applyFont="1" applyFill="1" applyBorder="1" applyAlignment="1" applyProtection="1">
      <alignment horizontal="center" vertical="center" wrapText="1"/>
      <protection locked="0" hidden="1"/>
    </xf>
    <xf numFmtId="1" fontId="43" fillId="3" borderId="9" xfId="0" applyNumberFormat="1" applyFont="1" applyFill="1" applyBorder="1" applyAlignment="1" applyProtection="1">
      <alignment horizontal="center" vertical="center" wrapText="1"/>
      <protection locked="0" hidden="1"/>
    </xf>
    <xf numFmtId="1" fontId="43" fillId="3" borderId="12" xfId="0" applyNumberFormat="1" applyFont="1" applyFill="1" applyBorder="1" applyAlignment="1" applyProtection="1">
      <alignment horizontal="center" vertical="center" wrapText="1"/>
      <protection locked="0" hidden="1"/>
    </xf>
    <xf numFmtId="1" fontId="43" fillId="3" borderId="10" xfId="0" applyNumberFormat="1" applyFont="1" applyFill="1" applyBorder="1" applyAlignment="1" applyProtection="1">
      <alignment horizontal="center" vertical="center" wrapText="1"/>
      <protection locked="0" hidden="1"/>
    </xf>
    <xf numFmtId="6" fontId="0" fillId="3" borderId="1" xfId="4" applyNumberFormat="1" applyFont="1" applyFill="1" applyBorder="1" applyAlignment="1" applyProtection="1">
      <alignment horizontal="center" vertical="center"/>
      <protection locked="0" hidden="1"/>
    </xf>
    <xf numFmtId="6" fontId="0" fillId="3" borderId="7" xfId="4" applyNumberFormat="1" applyFont="1" applyFill="1" applyBorder="1" applyAlignment="1" applyProtection="1">
      <alignment horizontal="center" vertical="center"/>
      <protection locked="0" hidden="1"/>
    </xf>
    <xf numFmtId="6" fontId="0" fillId="3" borderId="7" xfId="0" applyNumberFormat="1" applyFont="1" applyFill="1" applyBorder="1" applyAlignment="1" applyProtection="1">
      <alignment horizontal="center" vertical="center"/>
      <protection locked="0" hidden="1"/>
    </xf>
    <xf numFmtId="1" fontId="43" fillId="2" borderId="9" xfId="0" applyNumberFormat="1" applyFont="1" applyFill="1" applyBorder="1" applyAlignment="1" applyProtection="1">
      <alignment horizontal="center" vertical="center" wrapText="1"/>
      <protection hidden="1"/>
    </xf>
    <xf numFmtId="0" fontId="81" fillId="2" borderId="1" xfId="0" applyFont="1" applyFill="1" applyBorder="1" applyAlignment="1" applyProtection="1">
      <alignment wrapText="1"/>
    </xf>
    <xf numFmtId="0" fontId="43" fillId="2" borderId="1" xfId="0" applyFont="1" applyFill="1" applyBorder="1" applyAlignment="1" applyProtection="1">
      <alignment wrapText="1"/>
    </xf>
    <xf numFmtId="0" fontId="83" fillId="4" borderId="0" xfId="0" applyFont="1" applyFill="1" applyAlignment="1" applyProtection="1">
      <alignment vertical="center" wrapText="1"/>
    </xf>
    <xf numFmtId="0" fontId="9" fillId="2" borderId="0" xfId="0" applyFont="1" applyFill="1" applyProtection="1"/>
    <xf numFmtId="0" fontId="9" fillId="2" borderId="0" xfId="0" applyFont="1" applyFill="1" applyBorder="1" applyProtection="1"/>
    <xf numFmtId="0" fontId="0" fillId="13" borderId="1" xfId="0" applyFont="1" applyFill="1" applyBorder="1" applyAlignment="1" applyProtection="1">
      <alignment horizontal="left"/>
      <protection hidden="1"/>
    </xf>
    <xf numFmtId="0" fontId="9" fillId="2" borderId="1" xfId="0" applyFont="1" applyFill="1" applyBorder="1" applyAlignment="1" applyProtection="1">
      <alignment vertical="center" wrapText="1"/>
      <protection hidden="1"/>
    </xf>
    <xf numFmtId="0" fontId="0" fillId="2" borderId="0" xfId="0" applyFont="1" applyFill="1" applyBorder="1" applyAlignment="1" applyProtection="1">
      <alignment horizontal="left" vertical="center" wrapText="1"/>
      <protection hidden="1"/>
    </xf>
    <xf numFmtId="165" fontId="0" fillId="2" borderId="0" xfId="1" applyNumberFormat="1" applyFont="1" applyFill="1" applyBorder="1" applyAlignment="1" applyProtection="1">
      <alignment horizontal="left" vertical="center"/>
      <protection hidden="1"/>
    </xf>
    <xf numFmtId="165" fontId="0" fillId="2" borderId="0" xfId="1" applyNumberFormat="1" applyFont="1" applyFill="1" applyBorder="1" applyAlignment="1" applyProtection="1">
      <alignment horizontal="center" vertical="center"/>
      <protection locked="0" hidden="1"/>
    </xf>
    <xf numFmtId="0" fontId="32" fillId="12" borderId="13" xfId="0" applyFont="1" applyFill="1" applyBorder="1" applyAlignment="1" applyProtection="1">
      <alignment horizontal="left" vertical="center" wrapText="1"/>
      <protection hidden="1"/>
    </xf>
    <xf numFmtId="0" fontId="32" fillId="12" borderId="13" xfId="0" applyFont="1" applyFill="1" applyBorder="1" applyAlignment="1" applyProtection="1">
      <alignment horizontal="center" vertical="center" wrapText="1"/>
      <protection hidden="1"/>
    </xf>
    <xf numFmtId="0" fontId="0" fillId="2" borderId="0" xfId="0" applyFont="1" applyFill="1" applyBorder="1" applyAlignment="1" applyProtection="1">
      <alignment horizontal="left"/>
      <protection hidden="1"/>
    </xf>
    <xf numFmtId="0" fontId="9" fillId="3" borderId="1" xfId="0" applyFont="1" applyFill="1" applyBorder="1" applyAlignment="1" applyProtection="1">
      <alignment wrapText="1"/>
      <protection locked="0"/>
    </xf>
    <xf numFmtId="0" fontId="62" fillId="2" borderId="0" xfId="0" applyFont="1" applyFill="1" applyBorder="1" applyAlignment="1" applyProtection="1">
      <alignment horizontal="center" vertical="center" wrapText="1"/>
      <protection hidden="1"/>
    </xf>
    <xf numFmtId="0" fontId="40" fillId="2" borderId="0" xfId="0" applyFont="1" applyFill="1" applyBorder="1" applyAlignment="1" applyProtection="1">
      <alignment horizontal="left"/>
      <protection hidden="1"/>
    </xf>
    <xf numFmtId="0" fontId="40" fillId="2" borderId="0" xfId="0" applyFont="1" applyFill="1" applyBorder="1" applyProtection="1">
      <protection hidden="1"/>
    </xf>
    <xf numFmtId="0" fontId="0" fillId="2" borderId="0" xfId="0" applyFont="1" applyFill="1" applyBorder="1" applyProtection="1">
      <protection hidden="1"/>
    </xf>
    <xf numFmtId="0" fontId="38" fillId="10" borderId="67" xfId="0" applyFont="1" applyFill="1" applyBorder="1" applyAlignment="1" applyProtection="1">
      <alignment horizontal="center"/>
      <protection hidden="1"/>
    </xf>
    <xf numFmtId="0" fontId="10" fillId="2" borderId="0" xfId="0" applyFont="1" applyFill="1" applyProtection="1">
      <protection hidden="1"/>
    </xf>
    <xf numFmtId="0" fontId="52" fillId="2" borderId="0" xfId="0" applyFont="1" applyFill="1"/>
    <xf numFmtId="0" fontId="9" fillId="2" borderId="29" xfId="0" applyFont="1" applyFill="1" applyBorder="1" applyProtection="1"/>
    <xf numFmtId="0" fontId="9" fillId="2" borderId="88" xfId="0" applyFont="1" applyFill="1" applyBorder="1" applyProtection="1"/>
    <xf numFmtId="0" fontId="9" fillId="2" borderId="84" xfId="0" applyFont="1" applyFill="1" applyBorder="1" applyProtection="1"/>
    <xf numFmtId="0" fontId="9" fillId="2" borderId="30" xfId="0" applyFont="1" applyFill="1" applyBorder="1" applyProtection="1"/>
    <xf numFmtId="0" fontId="9" fillId="2" borderId="85" xfId="0" applyFont="1" applyFill="1" applyBorder="1" applyProtection="1"/>
    <xf numFmtId="0" fontId="9" fillId="2" borderId="31" xfId="0" applyFont="1" applyFill="1" applyBorder="1" applyProtection="1"/>
    <xf numFmtId="0" fontId="9" fillId="2" borderId="86" xfId="0" applyFont="1" applyFill="1" applyBorder="1" applyProtection="1"/>
    <xf numFmtId="0" fontId="9" fillId="2" borderId="60" xfId="0" applyFont="1" applyFill="1" applyBorder="1" applyProtection="1"/>
    <xf numFmtId="0" fontId="9" fillId="2" borderId="1" xfId="0" applyFont="1" applyFill="1" applyBorder="1" applyAlignment="1" applyProtection="1">
      <alignment vertical="center" wrapText="1"/>
    </xf>
    <xf numFmtId="0" fontId="9" fillId="2" borderId="30" xfId="0" applyFont="1" applyFill="1" applyBorder="1" applyAlignment="1" applyProtection="1">
      <alignment vertical="top"/>
    </xf>
    <xf numFmtId="0" fontId="13" fillId="2" borderId="0" xfId="0" applyFont="1" applyFill="1" applyProtection="1">
      <protection hidden="1"/>
    </xf>
    <xf numFmtId="0" fontId="59" fillId="0" borderId="0" xfId="0" applyFont="1" applyFill="1" applyAlignment="1" applyProtection="1">
      <alignment horizontal="left" vertical="top"/>
      <protection hidden="1"/>
    </xf>
    <xf numFmtId="0" fontId="76" fillId="0" borderId="0" xfId="0" applyFont="1" applyFill="1" applyProtection="1">
      <protection hidden="1"/>
    </xf>
    <xf numFmtId="0" fontId="51" fillId="0" borderId="0" xfId="0" applyFont="1" applyFill="1" applyProtection="1">
      <protection hidden="1"/>
    </xf>
    <xf numFmtId="0" fontId="51" fillId="0" borderId="1" xfId="0" applyFont="1" applyFill="1" applyBorder="1" applyProtection="1">
      <protection hidden="1"/>
    </xf>
    <xf numFmtId="0" fontId="38" fillId="0" borderId="1" xfId="0" applyFont="1" applyFill="1" applyBorder="1" applyAlignment="1" applyProtection="1">
      <alignment horizontal="left"/>
      <protection hidden="1"/>
    </xf>
    <xf numFmtId="0" fontId="38" fillId="0" borderId="7" xfId="0" applyFont="1" applyFill="1" applyBorder="1" applyAlignment="1" applyProtection="1">
      <alignment horizontal="left"/>
      <protection hidden="1"/>
    </xf>
    <xf numFmtId="0" fontId="63" fillId="0" borderId="11" xfId="0" applyFont="1" applyFill="1" applyBorder="1" applyAlignment="1" applyProtection="1">
      <alignment horizontal="left"/>
      <protection hidden="1"/>
    </xf>
    <xf numFmtId="0" fontId="38" fillId="0" borderId="9" xfId="0" applyFont="1" applyFill="1" applyBorder="1" applyAlignment="1" applyProtection="1">
      <alignment horizontal="left"/>
      <protection hidden="1"/>
    </xf>
    <xf numFmtId="0" fontId="63" fillId="0" borderId="1" xfId="0" applyFont="1" applyFill="1" applyBorder="1" applyProtection="1">
      <protection hidden="1"/>
    </xf>
    <xf numFmtId="0" fontId="38" fillId="0" borderId="1" xfId="0" applyFont="1" applyFill="1" applyBorder="1" applyProtection="1">
      <protection hidden="1"/>
    </xf>
    <xf numFmtId="0" fontId="38" fillId="0" borderId="0" xfId="0" applyFont="1" applyFill="1" applyAlignment="1" applyProtection="1">
      <alignment horizontal="center" vertical="center"/>
      <protection hidden="1"/>
    </xf>
    <xf numFmtId="0" fontId="51" fillId="0" borderId="1" xfId="0" applyFont="1" applyFill="1" applyBorder="1" applyAlignment="1" applyProtection="1">
      <alignment horizontal="left"/>
      <protection hidden="1"/>
    </xf>
    <xf numFmtId="0" fontId="38" fillId="0" borderId="1" xfId="0" applyFont="1" applyFill="1" applyBorder="1" applyAlignment="1" applyProtection="1">
      <alignment horizontal="left" wrapText="1"/>
      <protection hidden="1"/>
    </xf>
    <xf numFmtId="0" fontId="38" fillId="0" borderId="21" xfId="0" applyFont="1" applyFill="1" applyBorder="1" applyAlignment="1" applyProtection="1">
      <alignment horizontal="left" wrapText="1"/>
      <protection hidden="1"/>
    </xf>
    <xf numFmtId="0" fontId="38" fillId="0" borderId="55" xfId="0" applyFont="1" applyFill="1" applyBorder="1" applyAlignment="1" applyProtection="1">
      <alignment horizontal="left" wrapText="1"/>
      <protection hidden="1"/>
    </xf>
    <xf numFmtId="0" fontId="0" fillId="0" borderId="0" xfId="0" applyFont="1" applyFill="1" applyProtection="1">
      <protection hidden="1"/>
    </xf>
    <xf numFmtId="0" fontId="60" fillId="0" borderId="0" xfId="0" applyFont="1" applyFill="1" applyAlignment="1" applyProtection="1">
      <alignment horizontal="left" vertical="top"/>
      <protection hidden="1"/>
    </xf>
    <xf numFmtId="43" fontId="0" fillId="0" borderId="0" xfId="1" applyFont="1" applyFill="1" applyProtection="1">
      <protection hidden="1"/>
    </xf>
    <xf numFmtId="0" fontId="9" fillId="2" borderId="1" xfId="0" applyFont="1" applyFill="1" applyBorder="1" applyAlignment="1" applyProtection="1">
      <alignment horizontal="left" wrapText="1"/>
      <protection hidden="1"/>
    </xf>
    <xf numFmtId="0" fontId="56" fillId="0" borderId="1" xfId="0" applyFont="1" applyBorder="1" applyAlignment="1" applyProtection="1">
      <alignment vertical="center" wrapText="1"/>
      <protection hidden="1"/>
    </xf>
    <xf numFmtId="0" fontId="9" fillId="2" borderId="0" xfId="0" applyFont="1" applyFill="1" applyAlignment="1" applyProtection="1">
      <alignment wrapText="1"/>
    </xf>
    <xf numFmtId="0" fontId="10" fillId="2" borderId="0" xfId="0" applyFont="1" applyFill="1" applyAlignment="1" applyProtection="1">
      <alignment wrapText="1"/>
    </xf>
    <xf numFmtId="0" fontId="8" fillId="2" borderId="1" xfId="0" applyFont="1" applyFill="1" applyBorder="1" applyAlignment="1" applyProtection="1">
      <alignment wrapText="1"/>
    </xf>
    <xf numFmtId="0" fontId="10" fillId="2" borderId="18" xfId="0" applyFont="1" applyFill="1" applyBorder="1" applyAlignment="1" applyProtection="1">
      <alignment wrapText="1"/>
      <protection hidden="1"/>
    </xf>
    <xf numFmtId="0" fontId="10" fillId="2" borderId="12" xfId="0" applyFont="1" applyFill="1" applyBorder="1" applyAlignment="1" applyProtection="1">
      <alignment wrapText="1"/>
      <protection hidden="1"/>
    </xf>
    <xf numFmtId="0" fontId="9" fillId="2" borderId="0" xfId="0" applyFont="1" applyFill="1" applyBorder="1" applyAlignment="1" applyProtection="1">
      <alignment wrapText="1"/>
      <protection hidden="1"/>
    </xf>
    <xf numFmtId="0" fontId="9" fillId="2" borderId="1" xfId="0" applyFont="1" applyFill="1" applyBorder="1" applyAlignment="1" applyProtection="1">
      <alignment wrapText="1"/>
    </xf>
    <xf numFmtId="0" fontId="9" fillId="0" borderId="1" xfId="0" applyFont="1" applyFill="1" applyBorder="1" applyAlignment="1" applyProtection="1">
      <alignment vertical="top" wrapText="1"/>
      <protection hidden="1"/>
    </xf>
    <xf numFmtId="0" fontId="9" fillId="0" borderId="0" xfId="0" applyFont="1" applyFill="1" applyAlignment="1" applyProtection="1">
      <alignment wrapText="1"/>
      <protection hidden="1"/>
    </xf>
    <xf numFmtId="0" fontId="9" fillId="2" borderId="27" xfId="0" applyFont="1" applyFill="1" applyBorder="1" applyAlignment="1" applyProtection="1">
      <alignment wrapText="1"/>
      <protection hidden="1"/>
    </xf>
    <xf numFmtId="0" fontId="91" fillId="2" borderId="0" xfId="0" applyFont="1" applyFill="1" applyProtection="1"/>
    <xf numFmtId="0" fontId="91" fillId="2" borderId="1" xfId="0" applyFont="1" applyFill="1" applyBorder="1" applyProtection="1"/>
    <xf numFmtId="0" fontId="91" fillId="3" borderId="1" xfId="0" applyFont="1" applyFill="1" applyBorder="1" applyAlignment="1" applyProtection="1">
      <alignment vertical="center" wrapText="1"/>
      <protection locked="0"/>
    </xf>
    <xf numFmtId="0" fontId="92" fillId="19" borderId="1" xfId="0" applyFont="1" applyFill="1" applyBorder="1" applyProtection="1"/>
    <xf numFmtId="0" fontId="92" fillId="19" borderId="0" xfId="0" applyFont="1" applyFill="1" applyProtection="1"/>
    <xf numFmtId="0" fontId="1" fillId="0" borderId="1" xfId="0" applyFont="1" applyFill="1" applyBorder="1" applyAlignment="1" applyProtection="1">
      <alignment wrapText="1"/>
    </xf>
    <xf numFmtId="0" fontId="94" fillId="2" borderId="0" xfId="0" applyFont="1" applyFill="1" applyAlignment="1" applyProtection="1">
      <alignment wrapText="1"/>
    </xf>
    <xf numFmtId="0" fontId="92" fillId="19" borderId="1" xfId="0" applyFont="1" applyFill="1" applyBorder="1" applyAlignment="1" applyProtection="1">
      <alignment wrapText="1"/>
    </xf>
    <xf numFmtId="0" fontId="95" fillId="19" borderId="1" xfId="0" applyFont="1" applyFill="1" applyBorder="1" applyProtection="1"/>
    <xf numFmtId="0" fontId="91" fillId="0" borderId="1" xfId="0" applyFont="1" applyBorder="1" applyAlignment="1" applyProtection="1">
      <alignment vertical="center" wrapText="1"/>
    </xf>
    <xf numFmtId="1" fontId="1" fillId="3" borderId="1" xfId="0" applyNumberFormat="1" applyFont="1" applyFill="1" applyBorder="1" applyAlignment="1" applyProtection="1">
      <alignment horizontal="center" vertical="center" wrapText="1"/>
      <protection locked="0"/>
    </xf>
    <xf numFmtId="9" fontId="91" fillId="3" borderId="1" xfId="4" applyFont="1" applyFill="1" applyBorder="1" applyAlignment="1" applyProtection="1">
      <alignment horizontal="center" vertical="center"/>
      <protection locked="0"/>
    </xf>
    <xf numFmtId="0" fontId="91" fillId="2" borderId="0" xfId="0" applyFont="1" applyFill="1" applyBorder="1" applyProtection="1"/>
    <xf numFmtId="0" fontId="1" fillId="0" borderId="1" xfId="0" applyFont="1" applyFill="1" applyBorder="1" applyAlignment="1" applyProtection="1">
      <alignment horizontal="left" wrapText="1"/>
    </xf>
    <xf numFmtId="0" fontId="1" fillId="0" borderId="0" xfId="0" applyFont="1" applyFill="1" applyBorder="1" applyAlignment="1" applyProtection="1">
      <alignment horizontal="left" wrapText="1"/>
    </xf>
    <xf numFmtId="44" fontId="91" fillId="3" borderId="1" xfId="9" applyFont="1" applyFill="1" applyBorder="1" applyAlignment="1" applyProtection="1">
      <alignment horizontal="center" vertical="center"/>
      <protection locked="0"/>
    </xf>
    <xf numFmtId="9" fontId="13" fillId="3" borderId="1" xfId="1" applyNumberFormat="1" applyFont="1" applyFill="1" applyBorder="1" applyAlignment="1" applyProtection="1">
      <alignment horizontal="center" vertical="center"/>
      <protection locked="0" hidden="1"/>
    </xf>
    <xf numFmtId="0" fontId="12" fillId="3" borderId="12" xfId="0" applyFont="1" applyFill="1" applyBorder="1" applyAlignment="1" applyProtection="1">
      <alignment horizontal="center" vertical="center" wrapText="1"/>
      <protection locked="0" hidden="1"/>
    </xf>
    <xf numFmtId="0" fontId="13" fillId="13" borderId="18" xfId="0" applyFont="1" applyFill="1" applyBorder="1" applyAlignment="1" applyProtection="1">
      <alignment vertical="center"/>
      <protection hidden="1"/>
    </xf>
    <xf numFmtId="0" fontId="13" fillId="13" borderId="0" xfId="0" applyFont="1" applyFill="1" applyBorder="1" applyAlignment="1" applyProtection="1">
      <alignment vertical="center"/>
      <protection hidden="1"/>
    </xf>
    <xf numFmtId="1" fontId="12" fillId="3" borderId="1" xfId="0" applyNumberFormat="1" applyFont="1" applyFill="1" applyBorder="1" applyAlignment="1" applyProtection="1">
      <alignment horizontal="center" vertical="center" wrapText="1"/>
      <protection locked="0" hidden="1"/>
    </xf>
    <xf numFmtId="0" fontId="13" fillId="3" borderId="1" xfId="0" applyFont="1" applyFill="1" applyBorder="1" applyAlignment="1" applyProtection="1">
      <alignment vertical="center" wrapText="1"/>
      <protection locked="0" hidden="1"/>
    </xf>
    <xf numFmtId="3" fontId="9" fillId="23" borderId="1" xfId="0" applyNumberFormat="1" applyFont="1" applyFill="1" applyBorder="1" applyAlignment="1" applyProtection="1">
      <alignment horizontal="center" vertical="center" wrapText="1"/>
      <protection locked="0" hidden="1"/>
    </xf>
    <xf numFmtId="0" fontId="9" fillId="23" borderId="1" xfId="0" applyFont="1" applyFill="1" applyBorder="1" applyAlignment="1" applyProtection="1">
      <alignment horizontal="center" vertical="center" wrapText="1"/>
      <protection locked="0" hidden="1"/>
    </xf>
    <xf numFmtId="0" fontId="13" fillId="3" borderId="1" xfId="0" applyFont="1" applyFill="1" applyBorder="1" applyAlignment="1" applyProtection="1">
      <alignment vertical="center" wrapText="1"/>
      <protection locked="0" hidden="1"/>
    </xf>
    <xf numFmtId="164" fontId="9" fillId="3" borderId="1" xfId="0" applyNumberFormat="1" applyFont="1" applyFill="1" applyBorder="1" applyAlignment="1" applyProtection="1">
      <alignment horizontal="center" vertical="center" wrapText="1"/>
      <protection locked="0" hidden="1"/>
    </xf>
    <xf numFmtId="0" fontId="9" fillId="0" borderId="0" xfId="0" applyFont="1" applyAlignment="1" applyProtection="1">
      <alignment horizontal="center" wrapText="1"/>
      <protection locked="0" hidden="1"/>
    </xf>
    <xf numFmtId="166" fontId="38" fillId="24" borderId="1" xfId="0" applyNumberFormat="1" applyFont="1" applyFill="1" applyBorder="1" applyAlignment="1" applyProtection="1">
      <alignment horizontal="center" vertical="center"/>
      <protection locked="0" hidden="1"/>
    </xf>
    <xf numFmtId="166" fontId="38" fillId="24" borderId="7" xfId="0" applyNumberFormat="1" applyFont="1" applyFill="1" applyBorder="1" applyAlignment="1" applyProtection="1">
      <alignment horizontal="center" vertical="center"/>
      <protection locked="0" hidden="1"/>
    </xf>
    <xf numFmtId="166" fontId="38" fillId="24" borderId="9" xfId="0" applyNumberFormat="1" applyFont="1" applyFill="1" applyBorder="1" applyAlignment="1" applyProtection="1">
      <alignment horizontal="center" vertical="center"/>
      <protection locked="0" hidden="1"/>
    </xf>
    <xf numFmtId="9" fontId="38" fillId="24" borderId="1" xfId="4" applyFont="1" applyFill="1" applyBorder="1" applyAlignment="1" applyProtection="1">
      <alignment horizontal="center" vertical="center"/>
      <protection locked="0" hidden="1"/>
    </xf>
    <xf numFmtId="166" fontId="38" fillId="24" borderId="12" xfId="0" applyNumberFormat="1" applyFont="1" applyFill="1" applyBorder="1" applyAlignment="1" applyProtection="1">
      <alignment horizontal="center" vertical="center"/>
      <protection locked="0" hidden="1"/>
    </xf>
    <xf numFmtId="166" fontId="38" fillId="24" borderId="10" xfId="0" applyNumberFormat="1" applyFont="1" applyFill="1" applyBorder="1" applyAlignment="1" applyProtection="1">
      <alignment horizontal="center" vertical="center"/>
      <protection locked="0" hidden="1"/>
    </xf>
    <xf numFmtId="166" fontId="38" fillId="24" borderId="26" xfId="0" applyNumberFormat="1" applyFont="1" applyFill="1" applyBorder="1" applyAlignment="1" applyProtection="1">
      <alignment horizontal="center" vertical="center"/>
      <protection locked="0" hidden="1"/>
    </xf>
    <xf numFmtId="9" fontId="38" fillId="24" borderId="12" xfId="4" applyFont="1" applyFill="1" applyBorder="1" applyAlignment="1" applyProtection="1">
      <alignment horizontal="center" vertical="center"/>
      <protection locked="0" hidden="1"/>
    </xf>
    <xf numFmtId="166" fontId="9" fillId="24" borderId="1" xfId="0" applyNumberFormat="1" applyFont="1" applyFill="1" applyBorder="1" applyAlignment="1" applyProtection="1">
      <alignment wrapText="1"/>
      <protection locked="0" hidden="1"/>
    </xf>
    <xf numFmtId="0" fontId="0" fillId="24" borderId="1" xfId="0" applyFont="1" applyFill="1" applyBorder="1" applyAlignment="1" applyProtection="1">
      <alignment horizontal="center" vertical="center"/>
      <protection locked="0" hidden="1"/>
    </xf>
    <xf numFmtId="0" fontId="0" fillId="24" borderId="7" xfId="0" applyFont="1" applyFill="1" applyBorder="1" applyAlignment="1" applyProtection="1">
      <alignment horizontal="center" vertical="center"/>
      <protection locked="0" hidden="1"/>
    </xf>
    <xf numFmtId="9" fontId="0" fillId="24" borderId="78" xfId="4" applyFont="1" applyFill="1" applyBorder="1" applyAlignment="1" applyProtection="1">
      <alignment horizontal="center" vertical="center"/>
      <protection locked="0" hidden="1"/>
    </xf>
    <xf numFmtId="9" fontId="0" fillId="24" borderId="1" xfId="4" applyFont="1" applyFill="1" applyBorder="1" applyAlignment="1" applyProtection="1">
      <alignment horizontal="center" vertical="center"/>
      <protection locked="0" hidden="1"/>
    </xf>
    <xf numFmtId="6" fontId="0" fillId="24" borderId="79" xfId="0" applyNumberFormat="1" applyFont="1" applyFill="1" applyBorder="1" applyAlignment="1" applyProtection="1">
      <alignment horizontal="center" vertical="center"/>
      <protection locked="0" hidden="1"/>
    </xf>
    <xf numFmtId="2" fontId="9" fillId="3" borderId="1" xfId="0" applyNumberFormat="1" applyFont="1" applyFill="1" applyBorder="1" applyAlignment="1" applyProtection="1">
      <alignment horizontal="center" vertical="center"/>
      <protection locked="0" hidden="1"/>
    </xf>
    <xf numFmtId="0" fontId="9" fillId="3" borderId="1" xfId="0" applyFont="1" applyFill="1" applyBorder="1" applyAlignment="1" applyProtection="1">
      <alignment horizontal="center" vertical="center"/>
      <protection locked="0" hidden="1"/>
    </xf>
    <xf numFmtId="0" fontId="9" fillId="3" borderId="7" xfId="0" applyFont="1" applyFill="1" applyBorder="1" applyAlignment="1" applyProtection="1">
      <alignment horizontal="center" vertical="center"/>
      <protection locked="0" hidden="1"/>
    </xf>
    <xf numFmtId="0" fontId="9" fillId="3" borderId="9" xfId="0" applyFont="1" applyFill="1" applyBorder="1" applyAlignment="1" applyProtection="1">
      <alignment horizontal="center" vertical="center"/>
      <protection locked="0" hidden="1"/>
    </xf>
    <xf numFmtId="0" fontId="13" fillId="2" borderId="13" xfId="0" applyFont="1" applyFill="1" applyBorder="1" applyAlignment="1" applyProtection="1">
      <alignment vertical="justify"/>
      <protection hidden="1"/>
    </xf>
    <xf numFmtId="0" fontId="53" fillId="2" borderId="0" xfId="0" applyFont="1" applyFill="1" applyAlignment="1">
      <alignment horizontal="center" wrapText="1"/>
    </xf>
    <xf numFmtId="0" fontId="0" fillId="11" borderId="29" xfId="0" applyFill="1" applyBorder="1" applyAlignment="1">
      <alignment horizontal="left" vertical="center" wrapText="1"/>
    </xf>
    <xf numFmtId="0" fontId="0" fillId="11" borderId="88" xfId="0" applyFill="1" applyBorder="1" applyAlignment="1">
      <alignment horizontal="left" vertical="center" wrapText="1"/>
    </xf>
    <xf numFmtId="0" fontId="0" fillId="11" borderId="84" xfId="0" applyFill="1" applyBorder="1" applyAlignment="1">
      <alignment horizontal="left" vertical="center" wrapText="1"/>
    </xf>
    <xf numFmtId="0" fontId="0" fillId="11" borderId="30" xfId="0" applyFill="1" applyBorder="1" applyAlignment="1">
      <alignment horizontal="left" vertical="center" wrapText="1"/>
    </xf>
    <xf numFmtId="0" fontId="0" fillId="11" borderId="0" xfId="0" applyFill="1" applyBorder="1" applyAlignment="1">
      <alignment horizontal="left" vertical="center" wrapText="1"/>
    </xf>
    <xf numFmtId="0" fontId="0" fillId="11" borderId="85" xfId="0" applyFill="1" applyBorder="1" applyAlignment="1">
      <alignment horizontal="left" vertical="center" wrapText="1"/>
    </xf>
    <xf numFmtId="0" fontId="0" fillId="11" borderId="31" xfId="0" applyFill="1" applyBorder="1" applyAlignment="1">
      <alignment horizontal="left" vertical="center" wrapText="1"/>
    </xf>
    <xf numFmtId="0" fontId="0" fillId="11" borderId="86" xfId="0" applyFill="1" applyBorder="1" applyAlignment="1">
      <alignment horizontal="left" vertical="center" wrapText="1"/>
    </xf>
    <xf numFmtId="0" fontId="0" fillId="11" borderId="60" xfId="0" applyFill="1" applyBorder="1" applyAlignment="1">
      <alignment horizontal="left" vertical="center" wrapText="1"/>
    </xf>
    <xf numFmtId="0" fontId="0" fillId="2" borderId="1" xfId="0" applyFill="1" applyBorder="1" applyAlignment="1">
      <alignment wrapText="1"/>
    </xf>
    <xf numFmtId="0" fontId="0" fillId="2" borderId="1" xfId="0" applyFill="1" applyBorder="1" applyAlignment="1">
      <alignment horizontal="left" wrapText="1"/>
    </xf>
    <xf numFmtId="0" fontId="0" fillId="2" borderId="7" xfId="0" applyFill="1" applyBorder="1" applyAlignment="1">
      <alignment horizontal="left" vertical="center"/>
    </xf>
    <xf numFmtId="0" fontId="0" fillId="2" borderId="9" xfId="0" applyFill="1" applyBorder="1" applyAlignment="1">
      <alignment horizontal="left" vertical="center"/>
    </xf>
    <xf numFmtId="0" fontId="0" fillId="2" borderId="7" xfId="0" applyFill="1" applyBorder="1" applyAlignment="1">
      <alignment horizontal="left" vertical="center" wrapText="1"/>
    </xf>
    <xf numFmtId="0" fontId="0" fillId="2" borderId="13" xfId="0" applyFill="1" applyBorder="1" applyAlignment="1">
      <alignment horizontal="left" vertical="center" wrapText="1"/>
    </xf>
    <xf numFmtId="0" fontId="0" fillId="2" borderId="9" xfId="0" applyFill="1" applyBorder="1" applyAlignment="1">
      <alignment horizontal="left" vertical="center" wrapText="1"/>
    </xf>
    <xf numFmtId="0" fontId="49" fillId="2" borderId="39" xfId="0" applyFont="1" applyFill="1" applyBorder="1" applyAlignment="1" applyProtection="1">
      <alignment horizontal="left" vertical="center" wrapText="1"/>
      <protection hidden="1"/>
    </xf>
    <xf numFmtId="0" fontId="9" fillId="20" borderId="22" xfId="0" applyFont="1" applyFill="1" applyBorder="1" applyAlignment="1" applyProtection="1">
      <alignment horizontal="left" vertical="center" wrapText="1"/>
    </xf>
    <xf numFmtId="0" fontId="9" fillId="20" borderId="87" xfId="0" applyFont="1" applyFill="1" applyBorder="1" applyAlignment="1" applyProtection="1">
      <alignment horizontal="left" vertical="center" wrapText="1"/>
    </xf>
    <xf numFmtId="0" fontId="87" fillId="12" borderId="22" xfId="0" applyFont="1" applyFill="1" applyBorder="1" applyAlignment="1" applyProtection="1">
      <alignment horizontal="center" vertical="center" wrapText="1"/>
    </xf>
    <xf numFmtId="0" fontId="87" fillId="12" borderId="87" xfId="0" applyFont="1" applyFill="1" applyBorder="1" applyAlignment="1" applyProtection="1">
      <alignment horizontal="center" vertical="center" wrapText="1"/>
    </xf>
    <xf numFmtId="1" fontId="43" fillId="13" borderId="12" xfId="0" applyNumberFormat="1" applyFont="1" applyFill="1" applyBorder="1" applyAlignment="1" applyProtection="1">
      <alignment horizontal="left" vertical="center" wrapText="1"/>
      <protection hidden="1"/>
    </xf>
    <xf numFmtId="1" fontId="43" fillId="13" borderId="20" xfId="0" applyNumberFormat="1" applyFont="1" applyFill="1" applyBorder="1" applyAlignment="1" applyProtection="1">
      <alignment horizontal="left" vertical="center" wrapText="1"/>
      <protection hidden="1"/>
    </xf>
    <xf numFmtId="0" fontId="0" fillId="2" borderId="1" xfId="0" applyFont="1" applyFill="1" applyBorder="1" applyAlignment="1" applyProtection="1">
      <alignment horizontal="left"/>
      <protection hidden="1"/>
    </xf>
    <xf numFmtId="1" fontId="80" fillId="12" borderId="12" xfId="0" applyNumberFormat="1" applyFont="1" applyFill="1" applyBorder="1" applyAlignment="1" applyProtection="1">
      <alignment horizontal="center" vertical="center" wrapText="1"/>
      <protection hidden="1"/>
    </xf>
    <xf numFmtId="1" fontId="80" fillId="12" borderId="39" xfId="0" applyNumberFormat="1" applyFont="1" applyFill="1" applyBorder="1" applyAlignment="1" applyProtection="1">
      <alignment horizontal="center" vertical="center" wrapText="1"/>
      <protection hidden="1"/>
    </xf>
    <xf numFmtId="1" fontId="80" fillId="12" borderId="20" xfId="0" applyNumberFormat="1" applyFont="1" applyFill="1" applyBorder="1" applyAlignment="1" applyProtection="1">
      <alignment horizontal="center" vertical="center" wrapText="1"/>
      <protection hidden="1"/>
    </xf>
    <xf numFmtId="1" fontId="43" fillId="13" borderId="10" xfId="0" applyNumberFormat="1" applyFont="1" applyFill="1" applyBorder="1" applyAlignment="1" applyProtection="1">
      <alignment horizontal="left" vertical="center" wrapText="1"/>
      <protection hidden="1"/>
    </xf>
    <xf numFmtId="1" fontId="43" fillId="13" borderId="25" xfId="0" applyNumberFormat="1" applyFont="1" applyFill="1" applyBorder="1" applyAlignment="1" applyProtection="1">
      <alignment horizontal="left" vertical="center" wrapText="1"/>
      <protection hidden="1"/>
    </xf>
    <xf numFmtId="1" fontId="43" fillId="13" borderId="26" xfId="0" applyNumberFormat="1" applyFont="1" applyFill="1" applyBorder="1" applyAlignment="1" applyProtection="1">
      <alignment horizontal="left" vertical="center" wrapText="1"/>
      <protection hidden="1"/>
    </xf>
    <xf numFmtId="1" fontId="43" fillId="13" borderId="28" xfId="0" applyNumberFormat="1" applyFont="1" applyFill="1" applyBorder="1" applyAlignment="1" applyProtection="1">
      <alignment horizontal="left" vertical="center" wrapText="1"/>
      <protection hidden="1"/>
    </xf>
    <xf numFmtId="0" fontId="0" fillId="13" borderId="1" xfId="0" applyFont="1" applyFill="1" applyBorder="1" applyAlignment="1" applyProtection="1">
      <alignment horizontal="left" wrapText="1"/>
      <protection hidden="1"/>
    </xf>
    <xf numFmtId="0" fontId="0" fillId="13" borderId="12" xfId="0" applyFont="1" applyFill="1" applyBorder="1" applyAlignment="1" applyProtection="1">
      <alignment horizontal="left" vertical="center" wrapText="1"/>
      <protection hidden="1"/>
    </xf>
    <xf numFmtId="0" fontId="0" fillId="13" borderId="20" xfId="0" applyFont="1" applyFill="1" applyBorder="1" applyAlignment="1" applyProtection="1">
      <alignment horizontal="left" vertical="center" wrapText="1"/>
      <protection hidden="1"/>
    </xf>
    <xf numFmtId="0" fontId="0" fillId="13" borderId="12" xfId="0" applyFont="1" applyFill="1" applyBorder="1" applyAlignment="1" applyProtection="1">
      <alignment horizontal="left" vertical="center"/>
      <protection hidden="1"/>
    </xf>
    <xf numFmtId="0" fontId="0" fillId="13" borderId="20" xfId="0" applyFont="1" applyFill="1" applyBorder="1" applyAlignment="1" applyProtection="1">
      <alignment horizontal="left" vertical="center"/>
      <protection hidden="1"/>
    </xf>
    <xf numFmtId="0" fontId="41" fillId="2" borderId="0" xfId="0" applyFont="1" applyFill="1" applyAlignment="1" applyProtection="1">
      <alignment horizontal="left" vertical="top" wrapText="1"/>
      <protection hidden="1"/>
    </xf>
    <xf numFmtId="14" fontId="41" fillId="2" borderId="0" xfId="0" applyNumberFormat="1" applyFont="1" applyFill="1" applyAlignment="1" applyProtection="1">
      <alignment horizontal="left" vertical="center" wrapText="1"/>
      <protection hidden="1"/>
    </xf>
    <xf numFmtId="0" fontId="0" fillId="0" borderId="7" xfId="0" applyFont="1" applyBorder="1" applyAlignment="1" applyProtection="1">
      <alignment horizontal="center" vertical="center" wrapText="1"/>
      <protection hidden="1"/>
    </xf>
    <xf numFmtId="0" fontId="0" fillId="0" borderId="13" xfId="0" applyFont="1" applyBorder="1" applyAlignment="1" applyProtection="1">
      <alignment horizontal="center" vertical="center" wrapText="1"/>
      <protection hidden="1"/>
    </xf>
    <xf numFmtId="0" fontId="0" fillId="0" borderId="9" xfId="0" applyFont="1" applyBorder="1" applyAlignment="1" applyProtection="1">
      <alignment horizontal="center" vertical="center" wrapText="1"/>
      <protection hidden="1"/>
    </xf>
    <xf numFmtId="1" fontId="43" fillId="13" borderId="1" xfId="0" applyNumberFormat="1" applyFont="1" applyFill="1" applyBorder="1" applyAlignment="1" applyProtection="1">
      <alignment horizontal="left" vertical="center" wrapText="1"/>
      <protection hidden="1"/>
    </xf>
    <xf numFmtId="0" fontId="0" fillId="13" borderId="1" xfId="0" applyFont="1" applyFill="1" applyBorder="1" applyAlignment="1" applyProtection="1">
      <alignment horizontal="left" vertical="center"/>
      <protection hidden="1"/>
    </xf>
    <xf numFmtId="1" fontId="43" fillId="13" borderId="24" xfId="0" applyNumberFormat="1" applyFont="1" applyFill="1" applyBorder="1" applyAlignment="1" applyProtection="1">
      <alignment horizontal="left" vertical="center" wrapText="1"/>
      <protection hidden="1"/>
    </xf>
    <xf numFmtId="1" fontId="43" fillId="13" borderId="0" xfId="0" applyNumberFormat="1" applyFont="1" applyFill="1" applyAlignment="1" applyProtection="1">
      <alignment horizontal="left" vertical="center" wrapText="1"/>
      <protection hidden="1"/>
    </xf>
    <xf numFmtId="1" fontId="43" fillId="13" borderId="40" xfId="0" applyNumberFormat="1" applyFont="1" applyFill="1" applyBorder="1" applyAlignment="1" applyProtection="1">
      <alignment horizontal="left" vertical="center" wrapText="1"/>
      <protection hidden="1"/>
    </xf>
    <xf numFmtId="1" fontId="43" fillId="13" borderId="27" xfId="0" applyNumberFormat="1" applyFont="1" applyFill="1" applyBorder="1" applyAlignment="1" applyProtection="1">
      <alignment horizontal="left" vertical="center" wrapText="1"/>
      <protection hidden="1"/>
    </xf>
    <xf numFmtId="0" fontId="0" fillId="13" borderId="1" xfId="0" applyFont="1" applyFill="1" applyBorder="1" applyAlignment="1" applyProtection="1">
      <alignment horizontal="left" vertical="center" wrapText="1"/>
      <protection hidden="1"/>
    </xf>
    <xf numFmtId="0" fontId="0" fillId="13" borderId="1" xfId="0" applyFont="1" applyFill="1" applyBorder="1" applyAlignment="1" applyProtection="1">
      <alignment horizontal="left" vertical="top"/>
      <protection hidden="1"/>
    </xf>
    <xf numFmtId="0" fontId="0" fillId="0" borderId="1" xfId="0" applyFont="1" applyBorder="1" applyAlignment="1" applyProtection="1">
      <alignment horizontal="left" vertical="center" wrapText="1"/>
      <protection hidden="1"/>
    </xf>
    <xf numFmtId="0" fontId="0" fillId="0" borderId="12" xfId="0" applyFont="1" applyBorder="1" applyAlignment="1" applyProtection="1">
      <alignment horizontal="center" vertical="center" wrapText="1"/>
      <protection hidden="1"/>
    </xf>
    <xf numFmtId="0" fontId="0" fillId="0" borderId="20" xfId="0" applyFont="1" applyBorder="1" applyAlignment="1" applyProtection="1">
      <alignment horizontal="center" vertical="center" wrapText="1"/>
      <protection hidden="1"/>
    </xf>
    <xf numFmtId="0" fontId="55" fillId="2" borderId="0" xfId="0" applyFont="1" applyFill="1" applyAlignment="1" applyProtection="1">
      <alignment horizontal="left" vertical="top"/>
      <protection hidden="1"/>
    </xf>
    <xf numFmtId="0" fontId="0" fillId="13" borderId="1" xfId="0" applyFont="1" applyFill="1" applyBorder="1" applyAlignment="1" applyProtection="1">
      <alignment horizontal="left"/>
      <protection hidden="1"/>
    </xf>
    <xf numFmtId="1" fontId="43" fillId="17" borderId="1" xfId="0" applyNumberFormat="1" applyFont="1" applyFill="1" applyBorder="1" applyAlignment="1" applyProtection="1">
      <alignment horizontal="left" vertical="center" wrapText="1"/>
      <protection hidden="1"/>
    </xf>
    <xf numFmtId="0" fontId="56" fillId="2" borderId="0" xfId="0" applyFont="1" applyFill="1" applyAlignment="1" applyProtection="1">
      <alignment horizontal="left" vertical="top" wrapText="1"/>
      <protection hidden="1"/>
    </xf>
    <xf numFmtId="0" fontId="0" fillId="13" borderId="20" xfId="0" applyFont="1" applyFill="1" applyBorder="1" applyAlignment="1" applyProtection="1">
      <alignment horizontal="left" wrapText="1"/>
      <protection hidden="1"/>
    </xf>
    <xf numFmtId="0" fontId="0" fillId="2" borderId="20" xfId="0" applyFont="1" applyFill="1" applyBorder="1" applyAlignment="1" applyProtection="1">
      <alignment horizontal="left" wrapText="1"/>
      <protection hidden="1"/>
    </xf>
    <xf numFmtId="0" fontId="0" fillId="2" borderId="12" xfId="0" applyFont="1" applyFill="1" applyBorder="1" applyAlignment="1" applyProtection="1">
      <alignment horizontal="left" wrapText="1"/>
      <protection hidden="1"/>
    </xf>
    <xf numFmtId="0" fontId="0" fillId="2" borderId="39" xfId="0" applyFont="1" applyFill="1" applyBorder="1" applyAlignment="1" applyProtection="1">
      <alignment horizontal="left" wrapText="1"/>
      <protection hidden="1"/>
    </xf>
    <xf numFmtId="0" fontId="0" fillId="13" borderId="39" xfId="0" applyFont="1" applyFill="1" applyBorder="1" applyAlignment="1" applyProtection="1">
      <alignment horizontal="left"/>
      <protection hidden="1"/>
    </xf>
    <xf numFmtId="0" fontId="0" fillId="13" borderId="20" xfId="0" applyFont="1" applyFill="1" applyBorder="1" applyAlignment="1" applyProtection="1">
      <alignment horizontal="left"/>
      <protection hidden="1"/>
    </xf>
    <xf numFmtId="0" fontId="0" fillId="3" borderId="12" xfId="0" applyFont="1" applyFill="1" applyBorder="1" applyAlignment="1" applyProtection="1">
      <alignment horizontal="center" vertical="center"/>
      <protection locked="0" hidden="1"/>
    </xf>
    <xf numFmtId="0" fontId="0" fillId="3" borderId="39" xfId="0" applyFont="1" applyFill="1" applyBorder="1" applyAlignment="1" applyProtection="1">
      <alignment horizontal="center" vertical="center"/>
      <protection locked="0" hidden="1"/>
    </xf>
    <xf numFmtId="0" fontId="0" fillId="3" borderId="20" xfId="0" applyFont="1" applyFill="1" applyBorder="1" applyAlignment="1" applyProtection="1">
      <alignment horizontal="center" vertical="center"/>
      <protection locked="0" hidden="1"/>
    </xf>
    <xf numFmtId="0" fontId="0" fillId="3" borderId="12" xfId="0" applyFont="1" applyFill="1" applyBorder="1" applyAlignment="1" applyProtection="1">
      <alignment horizontal="center" vertical="center" wrapText="1"/>
      <protection locked="0" hidden="1"/>
    </xf>
    <xf numFmtId="0" fontId="0" fillId="3" borderId="39" xfId="0" applyFont="1" applyFill="1" applyBorder="1" applyAlignment="1" applyProtection="1">
      <alignment horizontal="center" vertical="center" wrapText="1"/>
      <protection locked="0" hidden="1"/>
    </xf>
    <xf numFmtId="0" fontId="0" fillId="3" borderId="20" xfId="0" applyFont="1" applyFill="1" applyBorder="1" applyAlignment="1" applyProtection="1">
      <alignment horizontal="center" vertical="center" wrapText="1"/>
      <protection locked="0" hidden="1"/>
    </xf>
    <xf numFmtId="0" fontId="51" fillId="13" borderId="1" xfId="0" applyFont="1" applyFill="1" applyBorder="1" applyAlignment="1" applyProtection="1">
      <alignment horizontal="left" wrapText="1"/>
      <protection hidden="1"/>
    </xf>
    <xf numFmtId="0" fontId="51" fillId="13" borderId="1" xfId="0" applyFont="1" applyFill="1" applyBorder="1" applyAlignment="1" applyProtection="1">
      <alignment horizontal="left"/>
      <protection hidden="1"/>
    </xf>
    <xf numFmtId="0" fontId="59" fillId="2" borderId="0" xfId="0" applyFont="1" applyFill="1" applyAlignment="1" applyProtection="1">
      <alignment horizontal="left" vertical="top"/>
      <protection hidden="1"/>
    </xf>
    <xf numFmtId="0" fontId="72" fillId="2" borderId="0" xfId="0" applyFont="1" applyFill="1" applyAlignment="1" applyProtection="1">
      <alignment horizontal="left" vertical="top" wrapText="1"/>
      <protection hidden="1"/>
    </xf>
    <xf numFmtId="0" fontId="40" fillId="2" borderId="20" xfId="0" applyFont="1" applyFill="1" applyBorder="1" applyAlignment="1" applyProtection="1">
      <alignment horizontal="left" wrapText="1"/>
      <protection hidden="1"/>
    </xf>
    <xf numFmtId="0" fontId="40" fillId="2" borderId="1" xfId="0" applyFont="1" applyFill="1" applyBorder="1" applyAlignment="1" applyProtection="1">
      <alignment horizontal="left" wrapText="1"/>
      <protection hidden="1"/>
    </xf>
    <xf numFmtId="0" fontId="40" fillId="2" borderId="39" xfId="0" applyFont="1" applyFill="1" applyBorder="1" applyAlignment="1" applyProtection="1">
      <alignment horizontal="left" vertical="center" wrapText="1"/>
      <protection hidden="1"/>
    </xf>
    <xf numFmtId="0" fontId="40" fillId="2" borderId="20" xfId="0" applyFont="1" applyFill="1" applyBorder="1" applyAlignment="1" applyProtection="1">
      <alignment horizontal="left" vertical="center" wrapText="1"/>
      <protection hidden="1"/>
    </xf>
    <xf numFmtId="0" fontId="40" fillId="2" borderId="1" xfId="0" applyFont="1" applyFill="1" applyBorder="1" applyAlignment="1" applyProtection="1">
      <alignment horizontal="left" vertical="center" wrapText="1"/>
      <protection hidden="1"/>
    </xf>
    <xf numFmtId="0" fontId="40" fillId="2" borderId="20" xfId="0" applyFont="1" applyFill="1" applyBorder="1" applyAlignment="1" applyProtection="1">
      <alignment horizontal="left" vertical="top" wrapText="1"/>
      <protection hidden="1"/>
    </xf>
    <xf numFmtId="0" fontId="40" fillId="2" borderId="1" xfId="0" applyFont="1" applyFill="1" applyBorder="1" applyAlignment="1" applyProtection="1">
      <alignment horizontal="left" vertical="top" wrapText="1"/>
      <protection hidden="1"/>
    </xf>
    <xf numFmtId="0" fontId="40" fillId="2" borderId="39" xfId="0" applyFont="1" applyFill="1" applyBorder="1" applyAlignment="1" applyProtection="1">
      <alignment horizontal="left" wrapText="1"/>
      <protection hidden="1"/>
    </xf>
    <xf numFmtId="0" fontId="40" fillId="2" borderId="27" xfId="0" applyFont="1" applyFill="1" applyBorder="1" applyAlignment="1" applyProtection="1">
      <alignment horizontal="left" vertical="center" wrapText="1"/>
      <protection hidden="1"/>
    </xf>
    <xf numFmtId="0" fontId="40" fillId="2" borderId="28" xfId="0" applyFont="1" applyFill="1" applyBorder="1" applyAlignment="1" applyProtection="1">
      <alignment horizontal="left" vertical="center" wrapText="1"/>
      <protection hidden="1"/>
    </xf>
    <xf numFmtId="0" fontId="57" fillId="2" borderId="0" xfId="0" applyFont="1" applyFill="1" applyAlignment="1" applyProtection="1">
      <alignment horizontal="left" vertical="top"/>
      <protection hidden="1"/>
    </xf>
    <xf numFmtId="0" fontId="40" fillId="2" borderId="24" xfId="0" applyFont="1" applyFill="1" applyBorder="1" applyAlignment="1" applyProtection="1">
      <alignment horizontal="left" vertical="center" wrapText="1"/>
      <protection hidden="1"/>
    </xf>
    <xf numFmtId="0" fontId="40" fillId="2" borderId="25" xfId="0" applyFont="1" applyFill="1" applyBorder="1" applyAlignment="1" applyProtection="1">
      <alignment horizontal="left" vertical="center" wrapText="1"/>
      <protection hidden="1"/>
    </xf>
    <xf numFmtId="1" fontId="65" fillId="2" borderId="20" xfId="0" applyNumberFormat="1" applyFont="1" applyFill="1" applyBorder="1" applyAlignment="1" applyProtection="1">
      <alignment horizontal="left" vertical="center" wrapText="1"/>
      <protection hidden="1"/>
    </xf>
    <xf numFmtId="1" fontId="65" fillId="2" borderId="1" xfId="0" applyNumberFormat="1" applyFont="1" applyFill="1" applyBorder="1" applyAlignment="1" applyProtection="1">
      <alignment horizontal="left" vertical="center" wrapText="1"/>
      <protection hidden="1"/>
    </xf>
    <xf numFmtId="0" fontId="13" fillId="3" borderId="1" xfId="0" applyFont="1" applyFill="1" applyBorder="1" applyAlignment="1" applyProtection="1">
      <alignment vertical="center" wrapText="1"/>
      <protection locked="0" hidden="1"/>
    </xf>
    <xf numFmtId="0" fontId="9" fillId="3" borderId="1" xfId="0" applyFont="1" applyFill="1" applyBorder="1" applyAlignment="1" applyProtection="1">
      <alignment horizontal="center" wrapText="1"/>
      <protection locked="0"/>
    </xf>
    <xf numFmtId="0" fontId="9" fillId="3" borderId="12" xfId="0" applyFont="1" applyFill="1" applyBorder="1" applyAlignment="1" applyProtection="1">
      <alignment horizontal="center" wrapText="1"/>
      <protection locked="0"/>
    </xf>
    <xf numFmtId="0" fontId="9" fillId="3" borderId="1" xfId="0" applyFont="1" applyFill="1" applyBorder="1" applyAlignment="1" applyProtection="1">
      <alignment horizontal="center"/>
      <protection locked="0"/>
    </xf>
    <xf numFmtId="0" fontId="9" fillId="3" borderId="12" xfId="0" applyFont="1" applyFill="1" applyBorder="1" applyAlignment="1" applyProtection="1">
      <alignment horizontal="center"/>
      <protection locked="0"/>
    </xf>
    <xf numFmtId="0" fontId="9" fillId="2" borderId="1" xfId="0" applyFont="1" applyFill="1" applyBorder="1" applyAlignment="1" applyProtection="1">
      <alignment horizontal="center"/>
      <protection hidden="1"/>
    </xf>
    <xf numFmtId="1" fontId="9" fillId="3" borderId="12" xfId="0" applyNumberFormat="1" applyFont="1" applyFill="1" applyBorder="1" applyAlignment="1" applyProtection="1">
      <alignment horizontal="center" vertical="center" wrapText="1"/>
      <protection locked="0" hidden="1"/>
    </xf>
    <xf numFmtId="1" fontId="9" fillId="3" borderId="39" xfId="0" applyNumberFormat="1" applyFont="1" applyFill="1" applyBorder="1" applyAlignment="1" applyProtection="1">
      <alignment horizontal="center" vertical="center" wrapText="1"/>
      <protection locked="0" hidden="1"/>
    </xf>
    <xf numFmtId="1" fontId="9" fillId="3" borderId="20" xfId="0" applyNumberFormat="1" applyFont="1" applyFill="1" applyBorder="1" applyAlignment="1" applyProtection="1">
      <alignment horizontal="center" vertical="center" wrapText="1"/>
      <protection locked="0" hidden="1"/>
    </xf>
    <xf numFmtId="1" fontId="9" fillId="3" borderId="1" xfId="0" applyNumberFormat="1" applyFont="1" applyFill="1" applyBorder="1" applyAlignment="1" applyProtection="1">
      <alignment horizontal="center" vertical="center" wrapText="1"/>
      <protection locked="0" hidden="1"/>
    </xf>
    <xf numFmtId="9" fontId="9" fillId="3" borderId="1" xfId="4" applyFont="1" applyFill="1" applyBorder="1" applyAlignment="1" applyProtection="1">
      <alignment horizontal="center"/>
      <protection locked="0"/>
    </xf>
    <xf numFmtId="9" fontId="9" fillId="3" borderId="12" xfId="4" applyFont="1" applyFill="1" applyBorder="1" applyAlignment="1" applyProtection="1">
      <alignment horizontal="center"/>
      <protection locked="0"/>
    </xf>
    <xf numFmtId="0" fontId="13" fillId="3" borderId="1" xfId="0" applyFont="1" applyFill="1" applyBorder="1" applyAlignment="1" applyProtection="1">
      <alignment horizontal="center" vertical="center" wrapText="1"/>
      <protection locked="0"/>
    </xf>
    <xf numFmtId="164" fontId="9" fillId="3" borderId="1" xfId="0" applyNumberFormat="1" applyFont="1" applyFill="1" applyBorder="1" applyAlignment="1" applyProtection="1">
      <alignment horizontal="center" vertical="center" wrapText="1"/>
      <protection locked="0" hidden="1"/>
    </xf>
    <xf numFmtId="0" fontId="84" fillId="2" borderId="22" xfId="0" applyFont="1" applyFill="1" applyBorder="1" applyAlignment="1" applyProtection="1">
      <alignment horizontal="center"/>
    </xf>
    <xf numFmtId="0" fontId="84" fillId="2" borderId="23" xfId="0" applyFont="1" applyFill="1" applyBorder="1" applyAlignment="1" applyProtection="1">
      <alignment horizontal="center"/>
    </xf>
    <xf numFmtId="0" fontId="9" fillId="15" borderId="1" xfId="0" applyFont="1" applyFill="1" applyBorder="1" applyAlignment="1" applyProtection="1">
      <alignment horizontal="center"/>
      <protection hidden="1"/>
    </xf>
    <xf numFmtId="0" fontId="13" fillId="3" borderId="12" xfId="0" applyFont="1" applyFill="1" applyBorder="1" applyAlignment="1" applyProtection="1">
      <alignment horizontal="center" vertical="center" wrapText="1"/>
      <protection locked="0"/>
    </xf>
    <xf numFmtId="0" fontId="13" fillId="3" borderId="12" xfId="0" applyFont="1" applyFill="1" applyBorder="1" applyAlignment="1" applyProtection="1">
      <alignment horizontal="center" vertical="center" wrapText="1"/>
      <protection locked="0" hidden="1"/>
    </xf>
    <xf numFmtId="0" fontId="13" fillId="3" borderId="39" xfId="0" applyFont="1" applyFill="1" applyBorder="1" applyAlignment="1" applyProtection="1">
      <alignment horizontal="center" vertical="center" wrapText="1"/>
      <protection locked="0" hidden="1"/>
    </xf>
    <xf numFmtId="0" fontId="13" fillId="3" borderId="20" xfId="0" applyFont="1" applyFill="1" applyBorder="1" applyAlignment="1" applyProtection="1">
      <alignment horizontal="center" vertical="center" wrapText="1"/>
      <protection locked="0" hidden="1"/>
    </xf>
    <xf numFmtId="0" fontId="9" fillId="2" borderId="12" xfId="0" applyFont="1" applyFill="1" applyBorder="1" applyAlignment="1" applyProtection="1">
      <alignment horizontal="left"/>
      <protection hidden="1"/>
    </xf>
    <xf numFmtId="0" fontId="9" fillId="2" borderId="39" xfId="0" applyFont="1" applyFill="1" applyBorder="1" applyAlignment="1" applyProtection="1">
      <alignment horizontal="left"/>
      <protection hidden="1"/>
    </xf>
    <xf numFmtId="0" fontId="9" fillId="2" borderId="20" xfId="0" applyFont="1" applyFill="1" applyBorder="1" applyAlignment="1" applyProtection="1">
      <alignment horizontal="left"/>
      <protection hidden="1"/>
    </xf>
    <xf numFmtId="0" fontId="9" fillId="2" borderId="12" xfId="0" applyFont="1" applyFill="1" applyBorder="1" applyAlignment="1" applyProtection="1">
      <alignment horizontal="left" wrapText="1"/>
      <protection hidden="1"/>
    </xf>
    <xf numFmtId="0" fontId="9" fillId="2" borderId="39" xfId="0" applyFont="1" applyFill="1" applyBorder="1" applyAlignment="1" applyProtection="1">
      <alignment horizontal="left" wrapText="1"/>
      <protection hidden="1"/>
    </xf>
    <xf numFmtId="0" fontId="9" fillId="2" borderId="20" xfId="0" applyFont="1" applyFill="1" applyBorder="1" applyAlignment="1" applyProtection="1">
      <alignment horizontal="left" wrapText="1"/>
      <protection hidden="1"/>
    </xf>
    <xf numFmtId="0" fontId="9" fillId="2" borderId="1" xfId="0" applyFont="1" applyFill="1" applyBorder="1" applyAlignment="1" applyProtection="1">
      <alignment horizontal="left" vertical="center" wrapText="1"/>
      <protection hidden="1"/>
    </xf>
    <xf numFmtId="164" fontId="9" fillId="3" borderId="12" xfId="0" applyNumberFormat="1" applyFont="1" applyFill="1" applyBorder="1" applyAlignment="1" applyProtection="1">
      <alignment horizontal="center" vertical="center" wrapText="1"/>
      <protection locked="0" hidden="1"/>
    </xf>
    <xf numFmtId="164" fontId="9" fillId="3" borderId="39" xfId="0" applyNumberFormat="1" applyFont="1" applyFill="1" applyBorder="1" applyAlignment="1" applyProtection="1">
      <alignment horizontal="center" vertical="center" wrapText="1"/>
      <protection locked="0" hidden="1"/>
    </xf>
    <xf numFmtId="164" fontId="9" fillId="3" borderId="20" xfId="0" applyNumberFormat="1" applyFont="1" applyFill="1" applyBorder="1" applyAlignment="1" applyProtection="1">
      <alignment horizontal="center" vertical="center" wrapText="1"/>
      <protection locked="0" hidden="1"/>
    </xf>
    <xf numFmtId="0" fontId="9" fillId="2" borderId="1" xfId="0" applyFont="1" applyFill="1" applyBorder="1" applyAlignment="1" applyProtection="1">
      <alignment horizontal="left"/>
      <protection hidden="1"/>
    </xf>
    <xf numFmtId="0" fontId="9" fillId="2" borderId="1" xfId="0" applyFont="1" applyFill="1" applyBorder="1" applyAlignment="1" applyProtection="1">
      <alignment horizontal="left" wrapText="1"/>
      <protection hidden="1"/>
    </xf>
    <xf numFmtId="0" fontId="82" fillId="6" borderId="30" xfId="0" applyFont="1" applyFill="1" applyBorder="1" applyAlignment="1" applyProtection="1">
      <alignment horizontal="center" vertical="center" wrapText="1"/>
    </xf>
    <xf numFmtId="0" fontId="82" fillId="6" borderId="85" xfId="0" applyFont="1" applyFill="1" applyBorder="1" applyAlignment="1" applyProtection="1">
      <alignment horizontal="center" vertical="center" wrapText="1"/>
    </xf>
    <xf numFmtId="0" fontId="82" fillId="6" borderId="31" xfId="0" applyFont="1" applyFill="1" applyBorder="1" applyAlignment="1" applyProtection="1">
      <alignment horizontal="center" vertical="center" wrapText="1"/>
    </xf>
    <xf numFmtId="0" fontId="82" fillId="6" borderId="60" xfId="0" applyFont="1" applyFill="1" applyBorder="1" applyAlignment="1" applyProtection="1">
      <alignment horizontal="center" vertical="center" wrapText="1"/>
    </xf>
    <xf numFmtId="0" fontId="91" fillId="2" borderId="1" xfId="0" applyFont="1" applyFill="1" applyBorder="1" applyAlignment="1" applyProtection="1">
      <alignment horizontal="center" vertical="center" wrapText="1"/>
    </xf>
    <xf numFmtId="0" fontId="91" fillId="2" borderId="1" xfId="0" applyFont="1" applyFill="1" applyBorder="1" applyAlignment="1" applyProtection="1">
      <alignment horizontal="center" wrapText="1"/>
    </xf>
    <xf numFmtId="165" fontId="13" fillId="2" borderId="12" xfId="1" applyNumberFormat="1" applyFont="1" applyFill="1" applyBorder="1" applyAlignment="1" applyProtection="1">
      <alignment horizontal="center" vertical="center"/>
      <protection hidden="1"/>
    </xf>
    <xf numFmtId="165" fontId="13" fillId="2" borderId="39" xfId="1" applyNumberFormat="1" applyFont="1" applyFill="1" applyBorder="1" applyAlignment="1" applyProtection="1">
      <alignment horizontal="center" vertical="center"/>
      <protection hidden="1"/>
    </xf>
    <xf numFmtId="43" fontId="13" fillId="2" borderId="12" xfId="1" applyFont="1" applyFill="1" applyBorder="1" applyAlignment="1" applyProtection="1">
      <alignment horizontal="center" vertical="center"/>
      <protection hidden="1"/>
    </xf>
    <xf numFmtId="43" fontId="13" fillId="2" borderId="39" xfId="1" applyFont="1" applyFill="1" applyBorder="1" applyAlignment="1" applyProtection="1">
      <alignment horizontal="center" vertical="center"/>
      <protection hidden="1"/>
    </xf>
    <xf numFmtId="43" fontId="13" fillId="2" borderId="20" xfId="1" applyFont="1" applyFill="1" applyBorder="1" applyAlignment="1" applyProtection="1">
      <alignment horizontal="center" vertical="center"/>
      <protection hidden="1"/>
    </xf>
    <xf numFmtId="0" fontId="23" fillId="12" borderId="7" xfId="0" applyFont="1" applyFill="1" applyBorder="1" applyAlignment="1" applyProtection="1">
      <alignment horizontal="center" vertical="center" wrapText="1"/>
      <protection hidden="1"/>
    </xf>
    <xf numFmtId="0" fontId="23" fillId="12" borderId="9" xfId="0" applyFont="1" applyFill="1" applyBorder="1" applyAlignment="1" applyProtection="1">
      <alignment horizontal="center" vertical="center" wrapText="1"/>
      <protection hidden="1"/>
    </xf>
    <xf numFmtId="0" fontId="13" fillId="2" borderId="1" xfId="0" applyFont="1" applyFill="1" applyBorder="1" applyAlignment="1" applyProtection="1">
      <alignment horizontal="left" vertical="center" wrapText="1"/>
      <protection hidden="1"/>
    </xf>
    <xf numFmtId="0" fontId="13" fillId="2" borderId="27" xfId="0" applyFont="1" applyFill="1" applyBorder="1" applyAlignment="1" applyProtection="1">
      <alignment horizontal="left" wrapText="1"/>
      <protection hidden="1"/>
    </xf>
    <xf numFmtId="43" fontId="13" fillId="2" borderId="10" xfId="1" applyFont="1" applyFill="1" applyBorder="1" applyAlignment="1" applyProtection="1">
      <alignment horizontal="center" vertical="center"/>
      <protection hidden="1"/>
    </xf>
    <xf numFmtId="43" fontId="13" fillId="2" borderId="24" xfId="1" applyFont="1" applyFill="1" applyBorder="1" applyAlignment="1" applyProtection="1">
      <alignment horizontal="center" vertical="center"/>
      <protection hidden="1"/>
    </xf>
    <xf numFmtId="43" fontId="13" fillId="2" borderId="25" xfId="1" applyFont="1" applyFill="1" applyBorder="1" applyAlignment="1" applyProtection="1">
      <alignment horizontal="center" vertical="center"/>
      <protection hidden="1"/>
    </xf>
    <xf numFmtId="43" fontId="13" fillId="2" borderId="26" xfId="1" applyFont="1" applyFill="1" applyBorder="1" applyAlignment="1" applyProtection="1">
      <alignment horizontal="center" vertical="center"/>
      <protection hidden="1"/>
    </xf>
    <xf numFmtId="43" fontId="13" fillId="2" borderId="27" xfId="1" applyFont="1" applyFill="1" applyBorder="1" applyAlignment="1" applyProtection="1">
      <alignment horizontal="center" vertical="center"/>
      <protection hidden="1"/>
    </xf>
    <xf numFmtId="43" fontId="13" fillId="2" borderId="28" xfId="1" applyFont="1" applyFill="1" applyBorder="1" applyAlignment="1" applyProtection="1">
      <alignment horizontal="center" vertical="center"/>
      <protection hidden="1"/>
    </xf>
    <xf numFmtId="0" fontId="38" fillId="2" borderId="1" xfId="0" applyFont="1" applyFill="1" applyBorder="1" applyAlignment="1" applyProtection="1">
      <alignment horizontal="left" wrapText="1"/>
      <protection hidden="1"/>
    </xf>
    <xf numFmtId="0" fontId="38" fillId="2" borderId="1" xfId="0" applyFont="1" applyFill="1" applyBorder="1" applyAlignment="1" applyProtection="1">
      <alignment horizontal="left"/>
      <protection hidden="1"/>
    </xf>
    <xf numFmtId="0" fontId="38" fillId="2" borderId="1" xfId="0" applyFont="1" applyFill="1" applyBorder="1" applyAlignment="1" applyProtection="1">
      <alignment horizontal="left" vertical="center"/>
      <protection hidden="1"/>
    </xf>
    <xf numFmtId="0" fontId="38" fillId="2" borderId="1" xfId="0" applyFont="1" applyFill="1" applyBorder="1" applyAlignment="1" applyProtection="1">
      <alignment horizontal="center" vertical="center"/>
      <protection hidden="1"/>
    </xf>
    <xf numFmtId="0" fontId="59" fillId="0" borderId="0" xfId="0" applyFont="1" applyFill="1" applyAlignment="1" applyProtection="1">
      <alignment horizontal="left" vertical="top"/>
      <protection hidden="1"/>
    </xf>
    <xf numFmtId="0" fontId="67" fillId="2" borderId="1" xfId="0" applyFont="1" applyFill="1" applyBorder="1" applyAlignment="1" applyProtection="1">
      <alignment horizontal="left" vertical="center" wrapText="1"/>
      <protection hidden="1"/>
    </xf>
    <xf numFmtId="0" fontId="38" fillId="2" borderId="12" xfId="0" applyFont="1" applyFill="1" applyBorder="1" applyAlignment="1" applyProtection="1">
      <alignment horizontal="center" vertical="center"/>
      <protection hidden="1"/>
    </xf>
    <xf numFmtId="0" fontId="38" fillId="2" borderId="20" xfId="0" applyFont="1" applyFill="1" applyBorder="1" applyAlignment="1" applyProtection="1">
      <alignment horizontal="center" vertical="center"/>
      <protection hidden="1"/>
    </xf>
    <xf numFmtId="0" fontId="56" fillId="3" borderId="12" xfId="0" applyFont="1" applyFill="1" applyBorder="1" applyAlignment="1" applyProtection="1">
      <alignment horizontal="center" vertical="center" wrapText="1"/>
      <protection locked="0" hidden="1"/>
    </xf>
    <xf numFmtId="0" fontId="56" fillId="3" borderId="20" xfId="0" applyFont="1" applyFill="1" applyBorder="1" applyAlignment="1" applyProtection="1">
      <alignment horizontal="center" vertical="center" wrapText="1"/>
      <protection locked="0" hidden="1"/>
    </xf>
    <xf numFmtId="0" fontId="38" fillId="2" borderId="0" xfId="0" applyFont="1" applyFill="1" applyAlignment="1" applyProtection="1">
      <alignment vertical="center" wrapText="1"/>
      <protection hidden="1"/>
    </xf>
    <xf numFmtId="0" fontId="59" fillId="2" borderId="0" xfId="0" applyFont="1" applyFill="1" applyAlignment="1" applyProtection="1">
      <alignment horizontal="left"/>
      <protection hidden="1"/>
    </xf>
    <xf numFmtId="0" fontId="62" fillId="2" borderId="10" xfId="0" applyFont="1" applyFill="1" applyBorder="1" applyAlignment="1" applyProtection="1">
      <alignment horizontal="center" vertical="center" wrapText="1"/>
      <protection hidden="1"/>
    </xf>
    <xf numFmtId="0" fontId="62" fillId="2" borderId="25" xfId="0" applyFont="1" applyFill="1" applyBorder="1" applyAlignment="1" applyProtection="1">
      <alignment horizontal="center" vertical="center" wrapText="1"/>
      <protection hidden="1"/>
    </xf>
    <xf numFmtId="0" fontId="38" fillId="2" borderId="1" xfId="0" applyFont="1" applyFill="1" applyBorder="1" applyAlignment="1" applyProtection="1">
      <alignment vertical="center" wrapText="1"/>
      <protection hidden="1"/>
    </xf>
    <xf numFmtId="0" fontId="78" fillId="2" borderId="12" xfId="0" applyFont="1" applyFill="1" applyBorder="1" applyAlignment="1" applyProtection="1">
      <alignment vertical="center" wrapText="1"/>
      <protection hidden="1"/>
    </xf>
    <xf numFmtId="0" fontId="78" fillId="2" borderId="39" xfId="0" applyFont="1" applyFill="1" applyBorder="1" applyAlignment="1" applyProtection="1">
      <alignment vertical="center" wrapText="1"/>
      <protection hidden="1"/>
    </xf>
    <xf numFmtId="0" fontId="78" fillId="2" borderId="20" xfId="0" applyFont="1" applyFill="1" applyBorder="1" applyAlignment="1" applyProtection="1">
      <alignment vertical="center" wrapText="1"/>
      <protection hidden="1"/>
    </xf>
    <xf numFmtId="0" fontId="78" fillId="2" borderId="1" xfId="0" applyFont="1" applyFill="1" applyBorder="1" applyAlignment="1" applyProtection="1">
      <alignment vertical="center" wrapText="1"/>
      <protection hidden="1"/>
    </xf>
    <xf numFmtId="0" fontId="13" fillId="13" borderId="1" xfId="0" applyFont="1" applyFill="1" applyBorder="1" applyProtection="1">
      <protection hidden="1"/>
    </xf>
    <xf numFmtId="0" fontId="12" fillId="0" borderId="7" xfId="0" applyFont="1" applyBorder="1" applyAlignment="1" applyProtection="1">
      <alignment horizontal="left" vertical="center" wrapText="1"/>
      <protection hidden="1"/>
    </xf>
    <xf numFmtId="0" fontId="12" fillId="0" borderId="13" xfId="0" applyFont="1" applyBorder="1" applyAlignment="1" applyProtection="1">
      <alignment horizontal="left" vertical="center" wrapText="1"/>
      <protection hidden="1"/>
    </xf>
    <xf numFmtId="0" fontId="12" fillId="0" borderId="9" xfId="0" applyFont="1" applyBorder="1" applyAlignment="1" applyProtection="1">
      <alignment horizontal="left" vertical="center" wrapText="1"/>
      <protection hidden="1"/>
    </xf>
    <xf numFmtId="0" fontId="23" fillId="12" borderId="12" xfId="0" applyFont="1" applyFill="1" applyBorder="1" applyAlignment="1" applyProtection="1">
      <alignment horizontal="left" vertical="center"/>
      <protection hidden="1"/>
    </xf>
    <xf numFmtId="0" fontId="23" fillId="12" borderId="20" xfId="0" applyFont="1" applyFill="1" applyBorder="1" applyAlignment="1" applyProtection="1">
      <alignment horizontal="left" vertical="center"/>
      <protection hidden="1"/>
    </xf>
    <xf numFmtId="0" fontId="13" fillId="13" borderId="1" xfId="0" applyFont="1" applyFill="1" applyBorder="1" applyAlignment="1" applyProtection="1">
      <alignment vertical="center"/>
      <protection hidden="1"/>
    </xf>
    <xf numFmtId="0" fontId="13" fillId="0" borderId="0" xfId="0" applyFont="1" applyAlignment="1" applyProtection="1">
      <alignment horizontal="center" vertical="center" wrapText="1"/>
      <protection hidden="1"/>
    </xf>
    <xf numFmtId="0" fontId="9" fillId="3" borderId="10" xfId="0" applyFont="1" applyFill="1" applyBorder="1" applyAlignment="1" applyProtection="1">
      <alignment horizontal="center" vertical="center"/>
      <protection locked="0" hidden="1"/>
    </xf>
    <xf numFmtId="0" fontId="9" fillId="3" borderId="24" xfId="0" applyFont="1" applyFill="1" applyBorder="1" applyAlignment="1" applyProtection="1">
      <alignment horizontal="center" vertical="center"/>
      <protection locked="0" hidden="1"/>
    </xf>
    <xf numFmtId="0" fontId="9" fillId="3" borderId="25" xfId="0" applyFont="1" applyFill="1" applyBorder="1" applyAlignment="1" applyProtection="1">
      <alignment horizontal="center" vertical="center"/>
      <protection locked="0" hidden="1"/>
    </xf>
    <xf numFmtId="0" fontId="9" fillId="3" borderId="18" xfId="0" applyFont="1" applyFill="1" applyBorder="1" applyAlignment="1" applyProtection="1">
      <alignment horizontal="center" vertical="center"/>
      <protection locked="0" hidden="1"/>
    </xf>
    <xf numFmtId="0" fontId="9" fillId="3" borderId="0" xfId="0" applyFont="1" applyFill="1" applyAlignment="1" applyProtection="1">
      <alignment horizontal="center" vertical="center"/>
      <protection locked="0" hidden="1"/>
    </xf>
    <xf numFmtId="0" fontId="9" fillId="3" borderId="40" xfId="0" applyFont="1" applyFill="1" applyBorder="1" applyAlignment="1" applyProtection="1">
      <alignment horizontal="center" vertical="center"/>
      <protection locked="0" hidden="1"/>
    </xf>
    <xf numFmtId="0" fontId="9" fillId="3" borderId="26" xfId="0" applyFont="1" applyFill="1" applyBorder="1" applyAlignment="1" applyProtection="1">
      <alignment horizontal="center" vertical="center"/>
      <protection locked="0" hidden="1"/>
    </xf>
    <xf numFmtId="0" fontId="9" fillId="3" borderId="27" xfId="0" applyFont="1" applyFill="1" applyBorder="1" applyAlignment="1" applyProtection="1">
      <alignment horizontal="center" vertical="center"/>
      <protection locked="0" hidden="1"/>
    </xf>
    <xf numFmtId="0" fontId="9" fillId="3" borderId="28" xfId="0" applyFont="1" applyFill="1" applyBorder="1" applyAlignment="1" applyProtection="1">
      <alignment horizontal="center" vertical="center"/>
      <protection locked="0" hidden="1"/>
    </xf>
    <xf numFmtId="0" fontId="13" fillId="2" borderId="18" xfId="0" applyFont="1" applyFill="1" applyBorder="1" applyAlignment="1" applyProtection="1">
      <alignment horizontal="center" wrapText="1"/>
      <protection hidden="1"/>
    </xf>
    <xf numFmtId="0" fontId="13" fillId="2" borderId="0" xfId="0" applyFont="1" applyFill="1" applyAlignment="1" applyProtection="1">
      <alignment horizontal="center" wrapText="1"/>
      <protection hidden="1"/>
    </xf>
    <xf numFmtId="0" fontId="13" fillId="0" borderId="0" xfId="0" applyFont="1" applyAlignment="1" applyProtection="1">
      <alignment vertical="center"/>
      <protection hidden="1"/>
    </xf>
    <xf numFmtId="0" fontId="13" fillId="2" borderId="0" xfId="0" applyFont="1" applyFill="1" applyAlignment="1" applyProtection="1">
      <alignment horizontal="center" vertical="center" wrapText="1"/>
      <protection hidden="1"/>
    </xf>
    <xf numFmtId="0" fontId="36" fillId="2" borderId="0" xfId="0" applyFont="1" applyFill="1" applyAlignment="1">
      <alignment horizontal="left" vertical="center" wrapText="1"/>
    </xf>
    <xf numFmtId="0" fontId="9" fillId="4" borderId="12" xfId="0" applyFont="1" applyFill="1" applyBorder="1" applyAlignment="1" applyProtection="1">
      <alignment horizontal="center" wrapText="1"/>
      <protection hidden="1"/>
    </xf>
    <xf numFmtId="0" fontId="9" fillId="4" borderId="39" xfId="0" applyFont="1" applyFill="1" applyBorder="1" applyAlignment="1" applyProtection="1">
      <alignment horizontal="center" wrapText="1"/>
      <protection hidden="1"/>
    </xf>
    <xf numFmtId="0" fontId="9" fillId="4" borderId="20" xfId="0" applyFont="1" applyFill="1" applyBorder="1" applyAlignment="1" applyProtection="1">
      <alignment horizontal="center" wrapText="1"/>
      <protection hidden="1"/>
    </xf>
    <xf numFmtId="0" fontId="9" fillId="4" borderId="1" xfId="0" applyFont="1" applyFill="1" applyBorder="1" applyAlignment="1" applyProtection="1">
      <alignment wrapText="1"/>
      <protection hidden="1"/>
    </xf>
    <xf numFmtId="0" fontId="35" fillId="0" borderId="72" xfId="0" applyFont="1" applyBorder="1" applyAlignment="1" applyProtection="1">
      <alignment horizontal="left" vertical="center"/>
      <protection hidden="1"/>
    </xf>
    <xf numFmtId="0" fontId="35" fillId="0" borderId="73" xfId="0" applyFont="1" applyBorder="1" applyAlignment="1" applyProtection="1">
      <alignment horizontal="left" vertical="center"/>
      <protection hidden="1"/>
    </xf>
    <xf numFmtId="0" fontId="9" fillId="4" borderId="1" xfId="0" applyFont="1" applyFill="1" applyBorder="1" applyAlignment="1" applyProtection="1">
      <alignment horizontal="left" wrapText="1"/>
      <protection hidden="1"/>
    </xf>
    <xf numFmtId="0" fontId="9" fillId="4" borderId="12" xfId="0" applyFont="1" applyFill="1" applyBorder="1" applyAlignment="1" applyProtection="1">
      <alignment horizontal="center"/>
      <protection hidden="1"/>
    </xf>
    <xf numFmtId="0" fontId="9" fillId="4" borderId="39" xfId="0" applyFont="1" applyFill="1" applyBorder="1" applyAlignment="1" applyProtection="1">
      <alignment horizontal="center"/>
      <protection hidden="1"/>
    </xf>
    <xf numFmtId="0" fontId="9" fillId="4" borderId="20" xfId="0" applyFont="1" applyFill="1" applyBorder="1" applyAlignment="1" applyProtection="1">
      <alignment horizontal="center"/>
      <protection hidden="1"/>
    </xf>
    <xf numFmtId="0" fontId="11"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5" fillId="0" borderId="0" xfId="0" applyFont="1" applyAlignment="1" applyProtection="1">
      <alignment horizontal="left" wrapText="1"/>
      <protection hidden="1"/>
    </xf>
    <xf numFmtId="0" fontId="25" fillId="2" borderId="0" xfId="0" applyFont="1" applyFill="1" applyAlignment="1">
      <alignment horizontal="left" vertical="top"/>
    </xf>
  </cellXfs>
  <cellStyles count="10">
    <cellStyle name="Check Cell" xfId="6" builtinId="23"/>
    <cellStyle name="Comma" xfId="1" builtinId="3"/>
    <cellStyle name="Comma 2" xfId="2"/>
    <cellStyle name="Comma 2 2" xfId="7"/>
    <cellStyle name="Comma 3" xfId="8"/>
    <cellStyle name="Currency" xfId="9" builtinId="4"/>
    <cellStyle name="Hyperlink" xfId="3" builtinId="8"/>
    <cellStyle name="Normal" xfId="0" builtinId="0"/>
    <cellStyle name="Normal 2" xfId="5"/>
    <cellStyle name="Percent" xfId="4" builtinId="5"/>
  </cellStyles>
  <dxfs count="10">
    <dxf>
      <font>
        <b/>
        <i val="0"/>
        <color rgb="FFFF0000"/>
      </font>
      <fill>
        <patternFill>
          <bgColor rgb="FFFFFF00"/>
        </patternFill>
      </fill>
    </dxf>
    <dxf>
      <font>
        <color auto="1"/>
      </font>
      <fill>
        <patternFill>
          <bgColor theme="9" tint="0.79998168889431442"/>
        </patternFill>
      </fill>
    </dxf>
    <dxf>
      <font>
        <color theme="0" tint="-0.24994659260841701"/>
      </font>
      <fill>
        <patternFill>
          <bgColor theme="0" tint="-0.24994659260841701"/>
        </patternFill>
      </fill>
    </dxf>
    <dxf>
      <font>
        <color rgb="FF9C0006"/>
      </font>
      <fill>
        <patternFill>
          <bgColor rgb="FFFFC7CE"/>
        </patternFill>
      </fill>
    </dxf>
    <dxf>
      <font>
        <color rgb="FF9C0006"/>
      </font>
      <fill>
        <patternFill>
          <bgColor rgb="FFFFC7CE"/>
        </patternFill>
      </fill>
    </dxf>
    <dxf>
      <font>
        <color theme="6"/>
      </font>
      <fill>
        <patternFill>
          <bgColor theme="6"/>
        </patternFill>
      </fill>
    </dxf>
    <dxf>
      <font>
        <color rgb="FF9C0006"/>
      </font>
      <fill>
        <patternFill>
          <bgColor rgb="FFFFC7CE"/>
        </patternFill>
      </fill>
    </dxf>
    <dxf>
      <font>
        <color theme="6"/>
      </font>
      <fill>
        <patternFill>
          <bgColor theme="6"/>
        </patternFill>
      </fill>
    </dxf>
    <dxf>
      <font>
        <color theme="6"/>
      </font>
      <fill>
        <patternFill>
          <bgColor theme="6"/>
        </patternFill>
      </fill>
    </dxf>
    <dxf>
      <font>
        <color rgb="FF9C0006"/>
      </font>
      <fill>
        <patternFill>
          <bgColor rgb="FFFFC7CE"/>
        </patternFill>
      </fill>
    </dxf>
  </dxfs>
  <tableStyles count="0" defaultTableStyle="TableStyleMedium2" defaultPivotStyle="PivotStyleLight16"/>
  <colors>
    <mruColors>
      <color rgb="FF0099CC"/>
      <color rgb="FFBEFFFE"/>
      <color rgb="FFEAEAEA"/>
      <color rgb="FF00B0F0"/>
      <color rgb="FF33CCCC"/>
      <color rgb="FF0FC4FD"/>
      <color rgb="FFB9F7FF"/>
      <color rgb="FF72FCFC"/>
      <color rgb="FF7BE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8477249</xdr:colOff>
      <xdr:row>1</xdr:row>
      <xdr:rowOff>47625</xdr:rowOff>
    </xdr:from>
    <xdr:to>
      <xdr:col>1</xdr:col>
      <xdr:colOff>10239374</xdr:colOff>
      <xdr:row>8</xdr:row>
      <xdr:rowOff>103436</xdr:rowOff>
    </xdr:to>
    <xdr:pic>
      <xdr:nvPicPr>
        <xdr:cNvPr id="2482" name="Picture 1">
          <a:extLst>
            <a:ext uri="{FF2B5EF4-FFF2-40B4-BE49-F238E27FC236}">
              <a16:creationId xmlns:a16="http://schemas.microsoft.com/office/drawing/2014/main" xmlns="" id="{00000000-0008-0000-0000-0000B209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77249" y="238125"/>
          <a:ext cx="1762125" cy="12940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10496550</xdr:colOff>
      <xdr:row>35</xdr:row>
      <xdr:rowOff>19050</xdr:rowOff>
    </xdr:from>
    <xdr:to>
      <xdr:col>1</xdr:col>
      <xdr:colOff>11249025</xdr:colOff>
      <xdr:row>37</xdr:row>
      <xdr:rowOff>57150</xdr:rowOff>
    </xdr:to>
    <xdr:pic>
      <xdr:nvPicPr>
        <xdr:cNvPr id="2483" name="Picture 2">
          <a:extLst>
            <a:ext uri="{FF2B5EF4-FFF2-40B4-BE49-F238E27FC236}">
              <a16:creationId xmlns:a16="http://schemas.microsoft.com/office/drawing/2014/main" xmlns="" id="{00000000-0008-0000-0000-0000B309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868025" y="6724650"/>
          <a:ext cx="75247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261559</xdr:colOff>
      <xdr:row>0</xdr:row>
      <xdr:rowOff>155726</xdr:rowOff>
    </xdr:from>
    <xdr:to>
      <xdr:col>5</xdr:col>
      <xdr:colOff>1431773</xdr:colOff>
      <xdr:row>3</xdr:row>
      <xdr:rowOff>48274</xdr:rowOff>
    </xdr:to>
    <xdr:pic>
      <xdr:nvPicPr>
        <xdr:cNvPr id="4" name="Picture 1">
          <a:extLst>
            <a:ext uri="{FF2B5EF4-FFF2-40B4-BE49-F238E27FC236}">
              <a16:creationId xmlns:a16="http://schemas.microsoft.com/office/drawing/2014/main" xmlns="" id="{00000000-0008-0000-0900-000004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113" t="2174" r="33382" b="41994"/>
        <a:stretch>
          <a:fillRect/>
        </a:stretch>
      </xdr:blipFill>
      <xdr:spPr bwMode="auto">
        <a:xfrm>
          <a:off x="13183809" y="155726"/>
          <a:ext cx="1170214" cy="10778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878420</xdr:colOff>
      <xdr:row>0</xdr:row>
      <xdr:rowOff>63500</xdr:rowOff>
    </xdr:from>
    <xdr:to>
      <xdr:col>14</xdr:col>
      <xdr:colOff>53978</xdr:colOff>
      <xdr:row>3</xdr:row>
      <xdr:rowOff>0</xdr:rowOff>
    </xdr:to>
    <xdr:pic>
      <xdr:nvPicPr>
        <xdr:cNvPr id="5" name="Picture 1">
          <a:extLst>
            <a:ext uri="{FF2B5EF4-FFF2-40B4-BE49-F238E27FC236}">
              <a16:creationId xmlns:a16="http://schemas.microsoft.com/office/drawing/2014/main" xmlns="" id="{00000000-0008-0000-0A00-000005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113" t="2174" r="33382" b="41994"/>
        <a:stretch>
          <a:fillRect/>
        </a:stretch>
      </xdr:blipFill>
      <xdr:spPr bwMode="auto">
        <a:xfrm>
          <a:off x="16033753" y="63500"/>
          <a:ext cx="1228725" cy="10757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276225</xdr:colOff>
      <xdr:row>0</xdr:row>
      <xdr:rowOff>38100</xdr:rowOff>
    </xdr:from>
    <xdr:to>
      <xdr:col>14</xdr:col>
      <xdr:colOff>76200</xdr:colOff>
      <xdr:row>4</xdr:row>
      <xdr:rowOff>0</xdr:rowOff>
    </xdr:to>
    <xdr:pic>
      <xdr:nvPicPr>
        <xdr:cNvPr id="3" name="Picture 1">
          <a:extLst>
            <a:ext uri="{FF2B5EF4-FFF2-40B4-BE49-F238E27FC236}">
              <a16:creationId xmlns:a16="http://schemas.microsoft.com/office/drawing/2014/main" xmlns="" id="{00000000-0008-0000-0B00-000003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113" t="2174" r="33382" b="41994"/>
        <a:stretch>
          <a:fillRect/>
        </a:stretch>
      </xdr:blipFill>
      <xdr:spPr bwMode="auto">
        <a:xfrm>
          <a:off x="13649325" y="38100"/>
          <a:ext cx="76200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2989088" cy="468013"/>
    <xdr:sp macro="" textlink="">
      <xdr:nvSpPr>
        <xdr:cNvPr id="2" name="TextBox 1">
          <a:extLst>
            <a:ext uri="{FF2B5EF4-FFF2-40B4-BE49-F238E27FC236}">
              <a16:creationId xmlns:a16="http://schemas.microsoft.com/office/drawing/2014/main" xmlns="" id="{00000000-0008-0000-0D00-000002000000}"/>
            </a:ext>
          </a:extLst>
        </xdr:cNvPr>
        <xdr:cNvSpPr txBox="1"/>
      </xdr:nvSpPr>
      <xdr:spPr>
        <a:xfrm>
          <a:off x="0" y="0"/>
          <a:ext cx="2989088" cy="468013"/>
        </a:xfrm>
        <a:prstGeom prst="rect">
          <a:avLst/>
        </a:prstGeom>
        <a:ln>
          <a:solidFill>
            <a:schemeClr val="bg1"/>
          </a:solidFill>
        </a:ln>
      </xdr:spPr>
      <xdr:style>
        <a:lnRef idx="2">
          <a:schemeClr val="accent1"/>
        </a:lnRef>
        <a:fillRef idx="1">
          <a:schemeClr val="lt1"/>
        </a:fillRef>
        <a:effectRef idx="0">
          <a:schemeClr val="accent1"/>
        </a:effectRef>
        <a:fontRef idx="minor">
          <a:schemeClr val="dk1"/>
        </a:fontRef>
      </xdr:style>
      <xdr:txBody>
        <a:bodyPr vertOverflow="clip" horzOverflow="clip" wrap="none" rtlCol="0" anchor="t">
          <a:spAutoFit/>
        </a:bodyPr>
        <a:lstStyle/>
        <a:p>
          <a:r>
            <a:rPr lang="en-GB" sz="2400" b="1"/>
            <a:t>ICD10 Category</a:t>
          </a:r>
          <a:r>
            <a:rPr lang="en-GB" sz="2400" b="1" baseline="0"/>
            <a:t> Codes</a:t>
          </a:r>
          <a:endParaRPr lang="en-GB" sz="2400" b="1"/>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4804835</xdr:colOff>
      <xdr:row>1</xdr:row>
      <xdr:rowOff>148166</xdr:rowOff>
    </xdr:from>
    <xdr:to>
      <xdr:col>3</xdr:col>
      <xdr:colOff>5852583</xdr:colOff>
      <xdr:row>4</xdr:row>
      <xdr:rowOff>0</xdr:rowOff>
    </xdr:to>
    <xdr:pic>
      <xdr:nvPicPr>
        <xdr:cNvPr id="1377" name="Picture 1">
          <a:extLst>
            <a:ext uri="{FF2B5EF4-FFF2-40B4-BE49-F238E27FC236}">
              <a16:creationId xmlns:a16="http://schemas.microsoft.com/office/drawing/2014/main" xmlns="" id="{00000000-0008-0000-0100-00006105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113" t="2174" r="33382" b="41994"/>
        <a:stretch>
          <a:fillRect/>
        </a:stretch>
      </xdr:blipFill>
      <xdr:spPr bwMode="auto">
        <a:xfrm>
          <a:off x="11049002" y="328083"/>
          <a:ext cx="1047748"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3036889</xdr:colOff>
      <xdr:row>1</xdr:row>
      <xdr:rowOff>1588</xdr:rowOff>
    </xdr:from>
    <xdr:to>
      <xdr:col>5</xdr:col>
      <xdr:colOff>3935413</xdr:colOff>
      <xdr:row>2</xdr:row>
      <xdr:rowOff>523875</xdr:rowOff>
    </xdr:to>
    <xdr:pic>
      <xdr:nvPicPr>
        <xdr:cNvPr id="7" name="Picture 1">
          <a:extLst>
            <a:ext uri="{FF2B5EF4-FFF2-40B4-BE49-F238E27FC236}">
              <a16:creationId xmlns:a16="http://schemas.microsoft.com/office/drawing/2014/main" xmlns="" id="{00000000-0008-0000-0200-000007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113" t="2174" r="33382" b="41994"/>
        <a:stretch>
          <a:fillRect/>
        </a:stretch>
      </xdr:blipFill>
      <xdr:spPr bwMode="auto">
        <a:xfrm>
          <a:off x="17479170" y="263526"/>
          <a:ext cx="898524" cy="9270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13</xdr:col>
      <xdr:colOff>1005417</xdr:colOff>
      <xdr:row>0</xdr:row>
      <xdr:rowOff>74085</xdr:rowOff>
    </xdr:from>
    <xdr:to>
      <xdr:col>14</xdr:col>
      <xdr:colOff>408214</xdr:colOff>
      <xdr:row>3</xdr:row>
      <xdr:rowOff>0</xdr:rowOff>
    </xdr:to>
    <xdr:pic>
      <xdr:nvPicPr>
        <xdr:cNvPr id="5" name="Picture 1">
          <a:extLst>
            <a:ext uri="{FF2B5EF4-FFF2-40B4-BE49-F238E27FC236}">
              <a16:creationId xmlns:a16="http://schemas.microsoft.com/office/drawing/2014/main" xmlns="" id="{00000000-0008-0000-0300-000005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113" t="2174" r="33382" b="41994"/>
        <a:stretch>
          <a:fillRect/>
        </a:stretch>
      </xdr:blipFill>
      <xdr:spPr bwMode="auto">
        <a:xfrm>
          <a:off x="18830774" y="74085"/>
          <a:ext cx="1389440" cy="10008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1535206</xdr:colOff>
      <xdr:row>0</xdr:row>
      <xdr:rowOff>44824</xdr:rowOff>
    </xdr:from>
    <xdr:to>
      <xdr:col>14</xdr:col>
      <xdr:colOff>40901</xdr:colOff>
      <xdr:row>3</xdr:row>
      <xdr:rowOff>0</xdr:rowOff>
    </xdr:to>
    <xdr:pic>
      <xdr:nvPicPr>
        <xdr:cNvPr id="5" name="Picture 1">
          <a:extLst>
            <a:ext uri="{FF2B5EF4-FFF2-40B4-BE49-F238E27FC236}">
              <a16:creationId xmlns:a16="http://schemas.microsoft.com/office/drawing/2014/main" xmlns="" id="{00000000-0008-0000-0400-000005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113" t="2174" r="33382" b="41994"/>
        <a:stretch>
          <a:fillRect/>
        </a:stretch>
      </xdr:blipFill>
      <xdr:spPr bwMode="auto">
        <a:xfrm>
          <a:off x="19050000" y="44824"/>
          <a:ext cx="1228725"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15</xdr:col>
      <xdr:colOff>1508125</xdr:colOff>
      <xdr:row>0</xdr:row>
      <xdr:rowOff>127000</xdr:rowOff>
    </xdr:from>
    <xdr:to>
      <xdr:col>16</xdr:col>
      <xdr:colOff>53975</xdr:colOff>
      <xdr:row>2</xdr:row>
      <xdr:rowOff>647139</xdr:rowOff>
    </xdr:to>
    <xdr:pic>
      <xdr:nvPicPr>
        <xdr:cNvPr id="4" name="Picture 1">
          <a:extLst>
            <a:ext uri="{FF2B5EF4-FFF2-40B4-BE49-F238E27FC236}">
              <a16:creationId xmlns:a16="http://schemas.microsoft.com/office/drawing/2014/main" xmlns="" id="{00000000-0008-0000-0500-000004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113" t="2174" r="33382" b="41994"/>
        <a:stretch>
          <a:fillRect/>
        </a:stretch>
      </xdr:blipFill>
      <xdr:spPr bwMode="auto">
        <a:xfrm>
          <a:off x="27543125" y="127000"/>
          <a:ext cx="1228725" cy="10757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8</xdr:col>
      <xdr:colOff>469174</xdr:colOff>
      <xdr:row>0</xdr:row>
      <xdr:rowOff>66675</xdr:rowOff>
    </xdr:from>
    <xdr:to>
      <xdr:col>9</xdr:col>
      <xdr:colOff>265066</xdr:colOff>
      <xdr:row>3</xdr:row>
      <xdr:rowOff>323289</xdr:rowOff>
    </xdr:to>
    <xdr:pic>
      <xdr:nvPicPr>
        <xdr:cNvPr id="4" name="Picture 1">
          <a:extLst>
            <a:ext uri="{FF2B5EF4-FFF2-40B4-BE49-F238E27FC236}">
              <a16:creationId xmlns:a16="http://schemas.microsoft.com/office/drawing/2014/main" xmlns="" id="{00000000-0008-0000-0600-000004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113" t="2174" r="33382" b="41994"/>
        <a:stretch>
          <a:fillRect/>
        </a:stretch>
      </xdr:blipFill>
      <xdr:spPr bwMode="auto">
        <a:xfrm>
          <a:off x="15389678" y="66675"/>
          <a:ext cx="1211035" cy="1086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12</xdr:col>
      <xdr:colOff>148168</xdr:colOff>
      <xdr:row>0</xdr:row>
      <xdr:rowOff>52917</xdr:rowOff>
    </xdr:from>
    <xdr:to>
      <xdr:col>13</xdr:col>
      <xdr:colOff>381001</xdr:colOff>
      <xdr:row>1</xdr:row>
      <xdr:rowOff>216959</xdr:rowOff>
    </xdr:to>
    <xdr:pic>
      <xdr:nvPicPr>
        <xdr:cNvPr id="3" name="Picture 1">
          <a:extLst>
            <a:ext uri="{FF2B5EF4-FFF2-40B4-BE49-F238E27FC236}">
              <a16:creationId xmlns:a16="http://schemas.microsoft.com/office/drawing/2014/main" xmlns="" id="{2C88ADE1-F713-46C0-A891-1C60668B1243}"/>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113" t="2174" r="33382" b="41994"/>
        <a:stretch>
          <a:fillRect/>
        </a:stretch>
      </xdr:blipFill>
      <xdr:spPr bwMode="auto">
        <a:xfrm>
          <a:off x="15028335" y="52917"/>
          <a:ext cx="846666" cy="6297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11</xdr:col>
      <xdr:colOff>762000</xdr:colOff>
      <xdr:row>1</xdr:row>
      <xdr:rowOff>28575</xdr:rowOff>
    </xdr:from>
    <xdr:to>
      <xdr:col>12</xdr:col>
      <xdr:colOff>742950</xdr:colOff>
      <xdr:row>3</xdr:row>
      <xdr:rowOff>180975</xdr:rowOff>
    </xdr:to>
    <xdr:pic>
      <xdr:nvPicPr>
        <xdr:cNvPr id="5" name="Picture 1">
          <a:extLst>
            <a:ext uri="{FF2B5EF4-FFF2-40B4-BE49-F238E27FC236}">
              <a16:creationId xmlns:a16="http://schemas.microsoft.com/office/drawing/2014/main" xmlns="" id="{00000000-0008-0000-0800-000005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113" t="2174" r="33382" b="41994"/>
        <a:stretch>
          <a:fillRect/>
        </a:stretch>
      </xdr:blipFill>
      <xdr:spPr bwMode="auto">
        <a:xfrm>
          <a:off x="15363825" y="3238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12.bin"/><Relationship Id="rId4" Type="http://schemas.openxmlformats.org/officeDocument/2006/relationships/comments" Target="../comments3.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5.bin"/><Relationship Id="rId1" Type="http://schemas.openxmlformats.org/officeDocument/2006/relationships/hyperlink" Target="http://www.legislation.gov.uk/ukpga/1983/20/part/III/crossheading/hospital-and-guardianship-orders"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8.bin"/><Relationship Id="rId1" Type="http://schemas.openxmlformats.org/officeDocument/2006/relationships/hyperlink" Target="http://apps.who.int/classifications/icd10/browse/2010/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https://improvement.nhs.uk/privacy/"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B39"/>
  <sheetViews>
    <sheetView topLeftCell="A55" zoomScale="90" zoomScaleNormal="90" zoomScaleSheetLayoutView="100" zoomScalePageLayoutView="90" workbookViewId="0">
      <selection activeCell="F20" sqref="F20"/>
    </sheetView>
  </sheetViews>
  <sheetFormatPr defaultColWidth="9.109375" defaultRowHeight="13.8"/>
  <cols>
    <col min="1" max="1" width="5.5546875" style="39" customWidth="1"/>
    <col min="2" max="2" width="176.6640625" style="39" customWidth="1"/>
    <col min="3" max="16384" width="9.109375" style="39"/>
  </cols>
  <sheetData>
    <row r="1" spans="2:2" ht="21">
      <c r="B1" s="83" t="s">
        <v>627</v>
      </c>
    </row>
    <row r="2" spans="2:2" ht="15">
      <c r="B2" s="84" t="s">
        <v>127</v>
      </c>
    </row>
    <row r="3" spans="2:2" ht="15">
      <c r="B3" s="84" t="s">
        <v>654</v>
      </c>
    </row>
    <row r="4" spans="2:2" ht="7.5" customHeight="1">
      <c r="B4" s="84"/>
    </row>
    <row r="5" spans="2:2" ht="15">
      <c r="B5" s="84" t="s">
        <v>1002</v>
      </c>
    </row>
    <row r="6" spans="2:2" ht="15">
      <c r="B6" s="84" t="s">
        <v>125</v>
      </c>
    </row>
    <row r="7" spans="2:2" ht="15">
      <c r="B7" s="84" t="s">
        <v>916</v>
      </c>
    </row>
    <row r="8" spans="2:2" ht="15">
      <c r="B8" s="84" t="s">
        <v>917</v>
      </c>
    </row>
    <row r="9" spans="2:2" ht="15">
      <c r="B9" s="84" t="s">
        <v>918</v>
      </c>
    </row>
    <row r="10" spans="2:2" ht="15">
      <c r="B10" s="84" t="s">
        <v>919</v>
      </c>
    </row>
    <row r="11" spans="2:2" ht="15">
      <c r="B11" s="84" t="s">
        <v>920</v>
      </c>
    </row>
    <row r="12" spans="2:2" ht="15">
      <c r="B12" s="84" t="s">
        <v>921</v>
      </c>
    </row>
    <row r="13" spans="2:2" ht="15">
      <c r="B13" s="84" t="s">
        <v>922</v>
      </c>
    </row>
    <row r="14" spans="2:2" ht="15">
      <c r="B14" s="84" t="s">
        <v>923</v>
      </c>
    </row>
    <row r="15" spans="2:2" ht="15">
      <c r="B15" s="84" t="s">
        <v>1000</v>
      </c>
    </row>
    <row r="16" spans="2:2" ht="15">
      <c r="B16" s="84" t="s">
        <v>924</v>
      </c>
    </row>
    <row r="17" spans="2:2" ht="15">
      <c r="B17" s="84" t="s">
        <v>1001</v>
      </c>
    </row>
    <row r="18" spans="2:2" ht="15">
      <c r="B18" s="84" t="s">
        <v>925</v>
      </c>
    </row>
    <row r="19" spans="2:2" ht="15">
      <c r="B19" s="84" t="s">
        <v>926</v>
      </c>
    </row>
    <row r="20" spans="2:2" ht="15">
      <c r="B20" s="84" t="s">
        <v>927</v>
      </c>
    </row>
    <row r="21" spans="2:2" ht="15">
      <c r="B21" s="84" t="s">
        <v>928</v>
      </c>
    </row>
    <row r="22" spans="2:2" ht="15.75" customHeight="1">
      <c r="B22" s="84" t="s">
        <v>929</v>
      </c>
    </row>
    <row r="23" spans="2:2" ht="15.75" customHeight="1">
      <c r="B23" s="84" t="s">
        <v>930</v>
      </c>
    </row>
    <row r="24" spans="2:2" ht="7.5" customHeight="1">
      <c r="B24" s="485"/>
    </row>
    <row r="25" spans="2:2" ht="45">
      <c r="B25" s="84" t="s">
        <v>128</v>
      </c>
    </row>
    <row r="26" spans="2:2" ht="15.75" customHeight="1">
      <c r="B26" s="85"/>
    </row>
    <row r="27" spans="2:2">
      <c r="B27" s="628" t="s">
        <v>769</v>
      </c>
    </row>
    <row r="28" spans="2:2" ht="16.5" customHeight="1">
      <c r="B28" s="628"/>
    </row>
    <row r="29" spans="2:2" ht="6" customHeight="1">
      <c r="B29" s="485"/>
    </row>
    <row r="30" spans="2:2" ht="16.5" customHeight="1">
      <c r="B30" s="485" t="s">
        <v>615</v>
      </c>
    </row>
    <row r="31" spans="2:2" ht="6.75" customHeight="1">
      <c r="B31" s="86"/>
    </row>
    <row r="32" spans="2:2" ht="17.25" customHeight="1">
      <c r="B32" s="507" t="s">
        <v>932</v>
      </c>
    </row>
    <row r="33" spans="2:2" ht="6.75" customHeight="1">
      <c r="B33" s="87"/>
    </row>
    <row r="34" spans="2:2" ht="15.6">
      <c r="B34" s="508" t="s">
        <v>931</v>
      </c>
    </row>
    <row r="35" spans="2:2" ht="15.6">
      <c r="B35" s="88" t="s">
        <v>933</v>
      </c>
    </row>
    <row r="36" spans="2:2" ht="5.25" customHeight="1">
      <c r="B36" s="89"/>
    </row>
    <row r="37" spans="2:2" ht="15.6">
      <c r="B37" s="90" t="s">
        <v>126</v>
      </c>
    </row>
    <row r="38" spans="2:2" ht="15">
      <c r="B38" s="91" t="s">
        <v>770</v>
      </c>
    </row>
    <row r="39" spans="2:2" ht="14.4">
      <c r="B39" s="92"/>
    </row>
  </sheetData>
  <sheetProtection password="C08A" sheet="1" objects="1" scenarios="1" selectLockedCells="1" selectUnlockedCells="1"/>
  <mergeCells count="1">
    <mergeCell ref="B27:B28"/>
  </mergeCells>
  <pageMargins left="0.70866141732283472" right="0.70866141732283472" top="0.74803149606299213" bottom="0.74803149606299213" header="0.31496062992125984" footer="0.31496062992125984"/>
  <pageSetup paperSize="9" scale="71" orientation="landscape" r:id="rId1"/>
  <headerFooter>
    <oddHeader>&amp;LFINAL SPECIFICATION&amp;CMENTAL HEALTH BENCHMARKING</oddHeader>
    <oddFooter>&amp;CPage &amp;P&amp;RMH Benchmarking Data Specification 2019</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B2:D51"/>
  <sheetViews>
    <sheetView topLeftCell="B10" workbookViewId="0">
      <selection activeCell="D8" sqref="D8"/>
    </sheetView>
  </sheetViews>
  <sheetFormatPr defaultColWidth="9.109375" defaultRowHeight="13.8"/>
  <cols>
    <col min="1" max="1" width="9.109375" style="524"/>
    <col min="2" max="2" width="10.88671875" style="524" customWidth="1"/>
    <col min="3" max="3" width="116.44140625" style="524" customWidth="1"/>
    <col min="4" max="4" width="18.5546875" style="524" customWidth="1"/>
    <col min="5" max="5" width="28.6640625" style="524" customWidth="1"/>
    <col min="6" max="16384" width="9.109375" style="524"/>
  </cols>
  <sheetData>
    <row r="2" spans="2:4" ht="14.4" thickBot="1"/>
    <row r="3" spans="2:4" ht="18" thickBot="1">
      <c r="C3" s="731" t="s">
        <v>868</v>
      </c>
      <c r="D3" s="732"/>
    </row>
    <row r="4" spans="2:4" ht="15" customHeight="1">
      <c r="C4" s="750" t="s">
        <v>867</v>
      </c>
      <c r="D4" s="751"/>
    </row>
    <row r="5" spans="2:4" ht="97.5" customHeight="1" thickBot="1">
      <c r="C5" s="752"/>
      <c r="D5" s="753"/>
    </row>
    <row r="8" spans="2:4">
      <c r="B8" s="583"/>
      <c r="C8" s="584" t="s">
        <v>869</v>
      </c>
      <c r="D8" s="585"/>
    </row>
    <row r="9" spans="2:4">
      <c r="B9" s="583"/>
      <c r="C9" s="583"/>
      <c r="D9" s="583"/>
    </row>
    <row r="10" spans="2:4">
      <c r="B10" s="583"/>
      <c r="C10" s="586" t="s">
        <v>967</v>
      </c>
      <c r="D10" s="587"/>
    </row>
    <row r="11" spans="2:4">
      <c r="B11" s="583"/>
      <c r="C11" s="588" t="s">
        <v>997</v>
      </c>
      <c r="D11" s="585"/>
    </row>
    <row r="12" spans="2:4">
      <c r="B12" s="583"/>
      <c r="C12" s="588" t="s">
        <v>998</v>
      </c>
      <c r="D12" s="585"/>
    </row>
    <row r="13" spans="2:4">
      <c r="B13" s="583"/>
      <c r="C13" s="588" t="s">
        <v>859</v>
      </c>
      <c r="D13" s="585"/>
    </row>
    <row r="14" spans="2:4">
      <c r="B14" s="583"/>
      <c r="C14" s="588" t="s">
        <v>871</v>
      </c>
      <c r="D14" s="585"/>
    </row>
    <row r="15" spans="2:4">
      <c r="B15" s="583"/>
      <c r="C15" s="588" t="s">
        <v>872</v>
      </c>
      <c r="D15" s="585"/>
    </row>
    <row r="16" spans="2:4">
      <c r="B16" s="583"/>
      <c r="C16" s="588" t="s">
        <v>860</v>
      </c>
      <c r="D16" s="585"/>
    </row>
    <row r="17" spans="2:4">
      <c r="B17" s="583"/>
      <c r="C17" s="588" t="s">
        <v>861</v>
      </c>
      <c r="D17" s="585"/>
    </row>
    <row r="18" spans="2:4">
      <c r="B18" s="583"/>
      <c r="C18" s="588" t="s">
        <v>862</v>
      </c>
      <c r="D18" s="585"/>
    </row>
    <row r="19" spans="2:4">
      <c r="B19" s="583"/>
      <c r="C19" s="588" t="s">
        <v>863</v>
      </c>
      <c r="D19" s="585"/>
    </row>
    <row r="20" spans="2:4">
      <c r="B20" s="583"/>
      <c r="C20" s="588" t="s">
        <v>988</v>
      </c>
      <c r="D20" s="585"/>
    </row>
    <row r="21" spans="2:4">
      <c r="B21" s="583"/>
      <c r="C21" s="588" t="s">
        <v>864</v>
      </c>
      <c r="D21" s="585"/>
    </row>
    <row r="22" spans="2:4">
      <c r="B22" s="583"/>
      <c r="C22" s="588" t="s">
        <v>873</v>
      </c>
      <c r="D22" s="585"/>
    </row>
    <row r="23" spans="2:4">
      <c r="B23" s="583"/>
      <c r="C23" s="588" t="s">
        <v>874</v>
      </c>
      <c r="D23" s="585"/>
    </row>
    <row r="24" spans="2:4" ht="17.399999999999999" customHeight="1">
      <c r="B24" s="583"/>
      <c r="C24" s="588" t="s">
        <v>865</v>
      </c>
      <c r="D24" s="585"/>
    </row>
    <row r="25" spans="2:4">
      <c r="B25" s="583"/>
      <c r="C25" s="588" t="s">
        <v>866</v>
      </c>
      <c r="D25" s="585"/>
    </row>
    <row r="26" spans="2:4">
      <c r="B26" s="583"/>
      <c r="C26" s="588" t="s">
        <v>875</v>
      </c>
      <c r="D26" s="585"/>
    </row>
    <row r="27" spans="2:4">
      <c r="B27" s="583"/>
      <c r="C27" s="589"/>
      <c r="D27" s="583"/>
    </row>
    <row r="28" spans="2:4">
      <c r="B28" s="583"/>
      <c r="C28" s="590" t="s">
        <v>877</v>
      </c>
      <c r="D28" s="591"/>
    </row>
    <row r="29" spans="2:4">
      <c r="B29" s="583"/>
      <c r="C29" s="592" t="s">
        <v>975</v>
      </c>
      <c r="D29" s="593"/>
    </row>
    <row r="30" spans="2:4" ht="34.5" customHeight="1">
      <c r="B30" s="754" t="s">
        <v>976</v>
      </c>
      <c r="C30" s="592" t="s">
        <v>979</v>
      </c>
      <c r="D30" s="593"/>
    </row>
    <row r="31" spans="2:4" ht="26.4">
      <c r="B31" s="754"/>
      <c r="C31" s="592" t="s">
        <v>977</v>
      </c>
      <c r="D31" s="593"/>
    </row>
    <row r="32" spans="2:4" ht="26.4">
      <c r="B32" s="754"/>
      <c r="C32" s="592" t="s">
        <v>978</v>
      </c>
      <c r="D32" s="593"/>
    </row>
    <row r="33" spans="2:4">
      <c r="B33" s="583"/>
      <c r="C33" s="584" t="s">
        <v>986</v>
      </c>
      <c r="D33" s="594"/>
    </row>
    <row r="34" spans="2:4">
      <c r="B34" s="755" t="s">
        <v>983</v>
      </c>
      <c r="C34" s="584" t="s">
        <v>980</v>
      </c>
      <c r="D34" s="594"/>
    </row>
    <row r="35" spans="2:4">
      <c r="B35" s="755"/>
      <c r="C35" s="584" t="s">
        <v>981</v>
      </c>
      <c r="D35" s="594"/>
    </row>
    <row r="36" spans="2:4">
      <c r="B36" s="583"/>
      <c r="C36" s="584" t="s">
        <v>982</v>
      </c>
      <c r="D36" s="594"/>
    </row>
    <row r="37" spans="2:4">
      <c r="B37" s="583"/>
      <c r="C37" s="592" t="s">
        <v>870</v>
      </c>
      <c r="D37" s="593"/>
    </row>
    <row r="38" spans="2:4">
      <c r="B38" s="583"/>
      <c r="C38" s="584" t="s">
        <v>987</v>
      </c>
      <c r="D38" s="593"/>
    </row>
    <row r="39" spans="2:4">
      <c r="B39" s="583"/>
      <c r="C39" s="584" t="s">
        <v>984</v>
      </c>
      <c r="D39" s="593"/>
    </row>
    <row r="40" spans="2:4">
      <c r="B40" s="583"/>
      <c r="C40" s="584" t="s">
        <v>985</v>
      </c>
      <c r="D40" s="593"/>
    </row>
    <row r="41" spans="2:4">
      <c r="B41" s="583"/>
      <c r="C41" s="595"/>
      <c r="D41" s="583"/>
    </row>
    <row r="42" spans="2:4">
      <c r="B42" s="583"/>
      <c r="C42" s="595"/>
      <c r="D42" s="583"/>
    </row>
    <row r="43" spans="2:4">
      <c r="B43" s="583"/>
      <c r="C43" s="586" t="s">
        <v>973</v>
      </c>
      <c r="D43" s="586"/>
    </row>
    <row r="44" spans="2:4">
      <c r="B44" s="583"/>
      <c r="C44" s="596" t="s">
        <v>935</v>
      </c>
      <c r="D44" s="593"/>
    </row>
    <row r="45" spans="2:4">
      <c r="B45" s="583"/>
      <c r="C45" s="596" t="s">
        <v>936</v>
      </c>
      <c r="D45" s="593"/>
    </row>
    <row r="46" spans="2:4">
      <c r="B46" s="583"/>
      <c r="C46" s="597"/>
      <c r="D46" s="583"/>
    </row>
    <row r="47" spans="2:4">
      <c r="B47" s="583"/>
      <c r="C47" s="583"/>
      <c r="D47" s="583"/>
    </row>
    <row r="48" spans="2:4">
      <c r="B48" s="583"/>
      <c r="C48" s="586" t="s">
        <v>989</v>
      </c>
      <c r="D48" s="586"/>
    </row>
    <row r="49" spans="2:4">
      <c r="B49" s="583"/>
      <c r="C49" s="596" t="s">
        <v>990</v>
      </c>
      <c r="D49" s="598"/>
    </row>
    <row r="50" spans="2:4">
      <c r="B50" s="583"/>
      <c r="C50" s="596" t="s">
        <v>992</v>
      </c>
      <c r="D50" s="598"/>
    </row>
    <row r="51" spans="2:4">
      <c r="B51" s="583"/>
      <c r="C51" s="596" t="s">
        <v>991</v>
      </c>
      <c r="D51" s="598"/>
    </row>
  </sheetData>
  <sheetProtection password="C08A" sheet="1" selectLockedCells="1"/>
  <mergeCells count="4">
    <mergeCell ref="C4:D5"/>
    <mergeCell ref="C3:D3"/>
    <mergeCell ref="B30:B32"/>
    <mergeCell ref="B34:B35"/>
  </mergeCells>
  <dataValidations count="5">
    <dataValidation type="decimal" allowBlank="1" showInputMessage="1" showErrorMessage="1" errorTitle="Percentage Cell" error="This cell will only allow percentage values" promptTitle="Percentage Cell" prompt="Please enter value as a percentage" sqref="D33:D36">
      <formula1>0</formula1>
      <formula2>1</formula2>
    </dataValidation>
    <dataValidation type="decimal" operator="greaterThanOrEqual" allowBlank="1" showInputMessage="1" showErrorMessage="1" errorTitle="Numeric Cell" error="This cell will only accept a number" promptTitle="Numeric Cell" prompt="Please enter a number greater than or equal to 0." sqref="D49:D51">
      <formula1>0</formula1>
    </dataValidation>
    <dataValidation type="list" allowBlank="1" showInputMessage="1" showErrorMessage="1" error="This cell will only accept a 'Yes' or 'No' answer." promptTitle="Yes/No" prompt="Please select 'Yes' or 'No'" sqref="D11:D26 D8">
      <formula1>"Yes,No"</formula1>
    </dataValidation>
    <dataValidation operator="greaterThanOrEqual" allowBlank="1" showInputMessage="1" showErrorMessage="1" errorTitle="Numeric Cell" error="This cell will only accept a number" promptTitle="Numeric Cell" prompt="Please enter a number greater than or equal to 0." sqref="C49:C51 C44:C46"/>
    <dataValidation type="whole" operator="greaterThanOrEqual" allowBlank="1" showInputMessage="1" showErrorMessage="1" errorTitle="Numeric Cell" error="This cell will only accept a number" promptTitle="Numeric Cell" prompt="Please enter a number greater than or equal to 0." sqref="D29:D32 D37:D40 D44:D45">
      <formula1>0</formula1>
    </dataValidation>
  </dataValidations>
  <pageMargins left="0.7" right="0.7" top="0.75" bottom="0.75" header="0.3" footer="0.3"/>
  <pageSetup paperSize="9" scale="64"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67"/>
  <sheetViews>
    <sheetView topLeftCell="A4" zoomScale="70" zoomScaleNormal="70" workbookViewId="0">
      <selection activeCell="B11" sqref="B11:M11"/>
    </sheetView>
  </sheetViews>
  <sheetFormatPr defaultColWidth="9.109375" defaultRowHeight="13.8"/>
  <cols>
    <col min="1" max="1" width="74.88671875" style="39" customWidth="1"/>
    <col min="2" max="2" width="21.44140625" style="39" customWidth="1"/>
    <col min="3" max="13" width="21.33203125" style="39" customWidth="1"/>
    <col min="14" max="14" width="93.44140625" style="68" customWidth="1"/>
    <col min="15" max="16384" width="9.109375" style="39"/>
  </cols>
  <sheetData>
    <row r="1" spans="1:14" ht="22.8">
      <c r="A1" s="60" t="s">
        <v>694</v>
      </c>
      <c r="B1" s="125"/>
      <c r="C1" s="125"/>
      <c r="D1" s="125"/>
      <c r="E1" s="125"/>
      <c r="F1" s="61"/>
      <c r="G1" s="61"/>
      <c r="H1" s="61"/>
      <c r="I1" s="61"/>
      <c r="J1" s="61"/>
      <c r="K1" s="61"/>
      <c r="L1" s="61"/>
      <c r="M1" s="61"/>
    </row>
    <row r="2" spans="1:14" ht="22.8">
      <c r="A2" s="35" t="s">
        <v>88</v>
      </c>
      <c r="B2" s="61"/>
      <c r="C2" s="61"/>
      <c r="D2" s="61"/>
      <c r="E2" s="61"/>
      <c r="F2" s="61"/>
      <c r="G2" s="61"/>
      <c r="H2" s="61"/>
      <c r="I2" s="61"/>
      <c r="J2" s="61"/>
      <c r="K2" s="61"/>
      <c r="L2" s="61"/>
      <c r="M2" s="61"/>
    </row>
    <row r="3" spans="1:14" ht="17.399999999999999">
      <c r="A3" s="36" t="s">
        <v>695</v>
      </c>
      <c r="B3" s="61"/>
      <c r="C3" s="61"/>
      <c r="D3" s="61"/>
      <c r="E3" s="61"/>
      <c r="F3" s="61"/>
      <c r="G3" s="61"/>
      <c r="H3" s="61"/>
      <c r="I3" s="61"/>
      <c r="J3" s="61"/>
      <c r="K3" s="61"/>
      <c r="L3" s="61"/>
      <c r="M3" s="61"/>
    </row>
    <row r="4" spans="1:14" ht="50.25" customHeight="1">
      <c r="A4" s="764" t="s">
        <v>411</v>
      </c>
      <c r="B4" s="764"/>
      <c r="C4" s="764"/>
      <c r="D4" s="764"/>
      <c r="E4" s="764"/>
      <c r="F4" s="764"/>
      <c r="G4" s="764"/>
      <c r="H4" s="764"/>
      <c r="I4" s="62"/>
      <c r="J4" s="62"/>
      <c r="K4" s="62"/>
      <c r="L4" s="62"/>
      <c r="M4" s="62"/>
    </row>
    <row r="5" spans="1:14" ht="46.8">
      <c r="A5" s="109" t="s">
        <v>118</v>
      </c>
      <c r="B5" s="95" t="s">
        <v>89</v>
      </c>
      <c r="C5" s="95" t="s">
        <v>90</v>
      </c>
      <c r="D5" s="95" t="s">
        <v>62</v>
      </c>
      <c r="E5" s="95" t="s">
        <v>91</v>
      </c>
      <c r="F5" s="95" t="s">
        <v>92</v>
      </c>
      <c r="G5" s="95" t="s">
        <v>858</v>
      </c>
      <c r="H5" s="95" t="s">
        <v>59</v>
      </c>
      <c r="I5" s="95" t="s">
        <v>131</v>
      </c>
      <c r="J5" s="95" t="s">
        <v>132</v>
      </c>
      <c r="K5" s="95" t="s">
        <v>93</v>
      </c>
      <c r="L5" s="95" t="s">
        <v>139</v>
      </c>
      <c r="M5" s="95" t="s">
        <v>413</v>
      </c>
      <c r="N5" s="106"/>
    </row>
    <row r="6" spans="1:14" ht="96.75" customHeight="1">
      <c r="A6" s="47" t="s">
        <v>547</v>
      </c>
      <c r="B6" s="157">
        <v>343016</v>
      </c>
      <c r="C6" s="157">
        <v>414202</v>
      </c>
      <c r="D6" s="157"/>
      <c r="E6" s="157">
        <v>92823</v>
      </c>
      <c r="F6" s="157">
        <v>489931</v>
      </c>
      <c r="G6" s="157">
        <v>343016</v>
      </c>
      <c r="H6" s="157">
        <v>343016</v>
      </c>
      <c r="I6" s="157">
        <v>343016</v>
      </c>
      <c r="J6" s="157"/>
      <c r="K6" s="157">
        <v>79186</v>
      </c>
      <c r="L6" s="157"/>
      <c r="M6" s="157">
        <v>343016</v>
      </c>
      <c r="N6" s="106"/>
    </row>
    <row r="7" spans="1:14" ht="45">
      <c r="A7" s="121" t="s">
        <v>591</v>
      </c>
      <c r="B7" s="157"/>
      <c r="C7" s="157"/>
      <c r="D7" s="157"/>
      <c r="E7" s="157"/>
      <c r="F7" s="157"/>
      <c r="G7" s="157"/>
      <c r="H7" s="157"/>
      <c r="I7" s="157"/>
      <c r="J7" s="157"/>
      <c r="K7" s="157"/>
      <c r="L7" s="157"/>
      <c r="M7" s="157"/>
      <c r="N7" s="106"/>
    </row>
    <row r="8" spans="1:14" ht="15.6">
      <c r="A8" s="63"/>
      <c r="B8" s="64"/>
      <c r="C8" s="64"/>
      <c r="D8" s="64"/>
      <c r="E8" s="64"/>
      <c r="F8" s="64"/>
      <c r="G8" s="64"/>
      <c r="H8" s="64"/>
      <c r="I8" s="64"/>
      <c r="J8" s="64"/>
      <c r="K8" s="64"/>
      <c r="L8" s="64"/>
      <c r="M8" s="64"/>
      <c r="N8" s="106"/>
    </row>
    <row r="9" spans="1:14" ht="78.75" customHeight="1">
      <c r="B9" s="761" t="s">
        <v>89</v>
      </c>
      <c r="C9" s="761" t="s">
        <v>90</v>
      </c>
      <c r="D9" s="761" t="s">
        <v>62</v>
      </c>
      <c r="E9" s="761" t="s">
        <v>91</v>
      </c>
      <c r="F9" s="761" t="s">
        <v>92</v>
      </c>
      <c r="G9" s="761" t="s">
        <v>858</v>
      </c>
      <c r="H9" s="761" t="s">
        <v>59</v>
      </c>
      <c r="I9" s="761" t="s">
        <v>131</v>
      </c>
      <c r="J9" s="761" t="s">
        <v>132</v>
      </c>
      <c r="K9" s="761" t="s">
        <v>93</v>
      </c>
      <c r="L9" s="761" t="s">
        <v>139</v>
      </c>
      <c r="M9" s="761" t="s">
        <v>413</v>
      </c>
      <c r="N9" s="106"/>
    </row>
    <row r="10" spans="1:14" ht="15.6">
      <c r="A10" s="126" t="s">
        <v>103</v>
      </c>
      <c r="B10" s="762"/>
      <c r="C10" s="762"/>
      <c r="D10" s="762"/>
      <c r="E10" s="762"/>
      <c r="F10" s="762"/>
      <c r="G10" s="762"/>
      <c r="H10" s="762"/>
      <c r="I10" s="762"/>
      <c r="J10" s="762"/>
      <c r="K10" s="762"/>
      <c r="L10" s="762"/>
      <c r="M10" s="762"/>
      <c r="N10" s="39"/>
    </row>
    <row r="11" spans="1:14" ht="30">
      <c r="A11" s="51" t="s">
        <v>771</v>
      </c>
      <c r="B11" s="157">
        <v>2816</v>
      </c>
      <c r="C11" s="157">
        <v>255</v>
      </c>
      <c r="D11" s="157"/>
      <c r="E11" s="157">
        <v>63</v>
      </c>
      <c r="F11" s="157">
        <v>1026</v>
      </c>
      <c r="G11" s="157">
        <v>49</v>
      </c>
      <c r="H11" s="157">
        <v>153</v>
      </c>
      <c r="I11" s="157">
        <v>145</v>
      </c>
      <c r="J11" s="157">
        <v>172</v>
      </c>
      <c r="K11" s="157">
        <v>2099</v>
      </c>
      <c r="L11" s="157"/>
      <c r="M11" s="157"/>
      <c r="N11" s="57" t="s">
        <v>149</v>
      </c>
    </row>
    <row r="12" spans="1:14" ht="30">
      <c r="A12" s="65" t="s">
        <v>810</v>
      </c>
      <c r="B12" s="157"/>
      <c r="C12" s="157"/>
      <c r="D12" s="157"/>
      <c r="E12" s="157"/>
      <c r="F12" s="157"/>
      <c r="G12" s="157"/>
      <c r="H12" s="157"/>
      <c r="I12" s="157"/>
      <c r="J12" s="157"/>
      <c r="K12" s="157"/>
      <c r="L12" s="157"/>
      <c r="M12" s="157"/>
      <c r="N12" s="167"/>
    </row>
    <row r="13" spans="1:14" ht="15">
      <c r="A13" s="52" t="s">
        <v>67</v>
      </c>
      <c r="B13" s="157"/>
      <c r="C13" s="157"/>
      <c r="D13" s="157"/>
      <c r="E13" s="157"/>
      <c r="F13" s="157"/>
      <c r="G13" s="157"/>
      <c r="H13" s="157"/>
      <c r="I13" s="157"/>
      <c r="J13" s="157"/>
      <c r="K13" s="157"/>
      <c r="L13" s="157"/>
      <c r="M13" s="157"/>
      <c r="N13" s="106"/>
    </row>
    <row r="14" spans="1:14" ht="30">
      <c r="A14" s="498" t="s">
        <v>999</v>
      </c>
      <c r="B14" s="157"/>
      <c r="C14" s="157"/>
      <c r="D14" s="157"/>
      <c r="E14" s="157"/>
      <c r="F14" s="157"/>
      <c r="G14" s="157"/>
      <c r="H14" s="157"/>
      <c r="I14" s="157"/>
      <c r="J14" s="157"/>
      <c r="K14" s="157"/>
      <c r="L14" s="157"/>
      <c r="M14" s="157"/>
      <c r="N14" s="57" t="s">
        <v>595</v>
      </c>
    </row>
    <row r="15" spans="1:14" ht="15">
      <c r="A15" s="498" t="s">
        <v>512</v>
      </c>
      <c r="B15" s="157"/>
      <c r="C15" s="157"/>
      <c r="D15" s="157"/>
      <c r="E15" s="157"/>
      <c r="F15" s="157"/>
      <c r="G15" s="157"/>
      <c r="H15" s="157"/>
      <c r="I15" s="157"/>
      <c r="J15" s="157"/>
      <c r="K15" s="157"/>
      <c r="L15" s="157"/>
      <c r="M15" s="157"/>
      <c r="N15" s="106"/>
    </row>
    <row r="16" spans="1:14" ht="15">
      <c r="A16" s="498" t="s">
        <v>643</v>
      </c>
      <c r="B16" s="157"/>
      <c r="C16" s="157"/>
      <c r="D16" s="157"/>
      <c r="E16" s="157"/>
      <c r="F16" s="157"/>
      <c r="G16" s="157"/>
      <c r="H16" s="157"/>
      <c r="I16" s="157"/>
      <c r="J16" s="157"/>
      <c r="K16" s="157">
        <v>0</v>
      </c>
      <c r="L16" s="157"/>
      <c r="M16" s="157"/>
      <c r="N16" s="70" t="s">
        <v>644</v>
      </c>
    </row>
    <row r="17" spans="1:14" ht="15">
      <c r="A17" s="54" t="s">
        <v>822</v>
      </c>
      <c r="B17" s="157"/>
      <c r="C17" s="157"/>
      <c r="D17" s="157"/>
      <c r="E17" s="157"/>
      <c r="F17" s="157"/>
      <c r="G17" s="157"/>
      <c r="H17" s="157"/>
      <c r="I17" s="157"/>
      <c r="J17" s="157"/>
      <c r="K17" s="157"/>
      <c r="L17" s="157"/>
      <c r="M17" s="157"/>
      <c r="N17" s="106"/>
    </row>
    <row r="18" spans="1:14" ht="30">
      <c r="A18" s="57" t="s">
        <v>786</v>
      </c>
      <c r="B18" s="599"/>
      <c r="C18" s="599"/>
      <c r="D18" s="599"/>
      <c r="E18" s="599"/>
      <c r="F18" s="599"/>
      <c r="G18" s="599"/>
      <c r="H18" s="599"/>
      <c r="I18" s="599"/>
      <c r="J18" s="599"/>
      <c r="K18" s="599">
        <v>1</v>
      </c>
      <c r="L18" s="599"/>
      <c r="M18" s="599"/>
      <c r="N18" s="57" t="s">
        <v>574</v>
      </c>
    </row>
    <row r="19" spans="1:14" ht="30">
      <c r="A19" s="57" t="s">
        <v>787</v>
      </c>
      <c r="B19" s="599"/>
      <c r="C19" s="599"/>
      <c r="D19" s="599"/>
      <c r="E19" s="599"/>
      <c r="F19" s="599"/>
      <c r="G19" s="599"/>
      <c r="H19" s="599"/>
      <c r="I19" s="599"/>
      <c r="J19" s="599"/>
      <c r="K19" s="599">
        <v>1</v>
      </c>
      <c r="L19" s="599"/>
      <c r="M19" s="599"/>
      <c r="N19" s="57" t="s">
        <v>575</v>
      </c>
    </row>
    <row r="20" spans="1:14" ht="15" customHeight="1">
      <c r="A20" s="57" t="s">
        <v>788</v>
      </c>
      <c r="B20" s="599"/>
      <c r="C20" s="599"/>
      <c r="D20" s="599"/>
      <c r="E20" s="599"/>
      <c r="F20" s="599"/>
      <c r="G20" s="599"/>
      <c r="H20" s="599"/>
      <c r="I20" s="599"/>
      <c r="J20" s="599"/>
      <c r="K20" s="599"/>
      <c r="L20" s="599"/>
      <c r="M20" s="599"/>
      <c r="N20" s="57" t="s">
        <v>576</v>
      </c>
    </row>
    <row r="21" spans="1:14" ht="15.6">
      <c r="A21" s="55" t="s">
        <v>513</v>
      </c>
      <c r="B21" s="765"/>
      <c r="C21" s="766"/>
      <c r="D21" s="766"/>
      <c r="E21" s="766"/>
      <c r="F21" s="766"/>
      <c r="G21" s="766"/>
      <c r="H21" s="766"/>
      <c r="I21" s="766"/>
      <c r="J21" s="766"/>
      <c r="K21" s="766"/>
      <c r="L21" s="766"/>
      <c r="M21" s="767"/>
      <c r="N21" s="107"/>
    </row>
    <row r="22" spans="1:14" ht="15">
      <c r="A22" s="67" t="s">
        <v>696</v>
      </c>
      <c r="B22" s="768"/>
      <c r="C22" s="769"/>
      <c r="D22" s="769"/>
      <c r="E22" s="769"/>
      <c r="F22" s="769"/>
      <c r="G22" s="769"/>
      <c r="H22" s="769"/>
      <c r="I22" s="769"/>
      <c r="J22" s="769"/>
      <c r="K22" s="769"/>
      <c r="L22" s="769"/>
      <c r="M22" s="770"/>
      <c r="N22" s="167"/>
    </row>
    <row r="23" spans="1:14" ht="15">
      <c r="A23" s="54" t="s">
        <v>150</v>
      </c>
      <c r="B23" s="157"/>
      <c r="C23" s="157"/>
      <c r="D23" s="157"/>
      <c r="E23" s="157"/>
      <c r="F23" s="157"/>
      <c r="G23" s="157"/>
      <c r="H23" s="157"/>
      <c r="I23" s="157"/>
      <c r="J23" s="157"/>
      <c r="K23" s="157">
        <v>864</v>
      </c>
      <c r="L23" s="157"/>
      <c r="M23" s="157"/>
      <c r="N23" s="70" t="s">
        <v>154</v>
      </c>
    </row>
    <row r="24" spans="1:14" ht="15">
      <c r="A24" s="66" t="s">
        <v>151</v>
      </c>
      <c r="B24" s="157"/>
      <c r="C24" s="157"/>
      <c r="D24" s="157"/>
      <c r="E24" s="157"/>
      <c r="F24" s="157"/>
      <c r="G24" s="157"/>
      <c r="H24" s="157"/>
      <c r="I24" s="157"/>
      <c r="J24" s="157"/>
      <c r="K24" s="157">
        <v>47</v>
      </c>
      <c r="L24" s="157"/>
      <c r="M24" s="157"/>
      <c r="N24" s="70" t="s">
        <v>155</v>
      </c>
    </row>
    <row r="25" spans="1:14" ht="15">
      <c r="A25" s="52" t="s">
        <v>442</v>
      </c>
      <c r="B25" s="157"/>
      <c r="C25" s="157"/>
      <c r="D25" s="157"/>
      <c r="E25" s="157"/>
      <c r="F25" s="157"/>
      <c r="G25" s="157"/>
      <c r="H25" s="157"/>
      <c r="I25" s="157"/>
      <c r="J25" s="157"/>
      <c r="K25" s="157">
        <v>677</v>
      </c>
      <c r="L25" s="157"/>
      <c r="M25" s="157"/>
      <c r="N25" s="70" t="s">
        <v>156</v>
      </c>
    </row>
    <row r="26" spans="1:14" ht="15">
      <c r="A26" s="52" t="s">
        <v>443</v>
      </c>
      <c r="B26" s="157"/>
      <c r="C26" s="157"/>
      <c r="D26" s="157"/>
      <c r="E26" s="157"/>
      <c r="F26" s="157"/>
      <c r="G26" s="157"/>
      <c r="H26" s="157"/>
      <c r="I26" s="157"/>
      <c r="J26" s="157"/>
      <c r="K26" s="157">
        <v>292</v>
      </c>
      <c r="L26" s="157"/>
      <c r="M26" s="157"/>
      <c r="N26" s="70" t="s">
        <v>157</v>
      </c>
    </row>
    <row r="27" spans="1:14" ht="15">
      <c r="A27" s="52" t="s">
        <v>152</v>
      </c>
      <c r="B27" s="157"/>
      <c r="C27" s="157"/>
      <c r="D27" s="157"/>
      <c r="E27" s="157"/>
      <c r="F27" s="157"/>
      <c r="G27" s="157"/>
      <c r="H27" s="157"/>
      <c r="I27" s="157"/>
      <c r="J27" s="157"/>
      <c r="K27" s="157">
        <v>464</v>
      </c>
      <c r="L27" s="157"/>
      <c r="M27" s="157"/>
      <c r="N27" s="70" t="s">
        <v>434</v>
      </c>
    </row>
    <row r="28" spans="1:14" ht="15.6">
      <c r="A28" s="52" t="s">
        <v>697</v>
      </c>
      <c r="B28" s="158">
        <f t="shared" ref="B28" si="0">SUM(B23:B27)</f>
        <v>0</v>
      </c>
      <c r="C28" s="158">
        <f t="shared" ref="C28:M28" si="1">SUM(C23:C27)</f>
        <v>0</v>
      </c>
      <c r="D28" s="158">
        <f t="shared" si="1"/>
        <v>0</v>
      </c>
      <c r="E28" s="158">
        <f t="shared" si="1"/>
        <v>0</v>
      </c>
      <c r="F28" s="158">
        <f t="shared" si="1"/>
        <v>0</v>
      </c>
      <c r="G28" s="158">
        <f t="shared" si="1"/>
        <v>0</v>
      </c>
      <c r="H28" s="158">
        <f t="shared" si="1"/>
        <v>0</v>
      </c>
      <c r="I28" s="158">
        <f t="shared" si="1"/>
        <v>0</v>
      </c>
      <c r="J28" s="158">
        <f t="shared" si="1"/>
        <v>0</v>
      </c>
      <c r="K28" s="158">
        <f t="shared" si="1"/>
        <v>2344</v>
      </c>
      <c r="L28" s="158">
        <f t="shared" si="1"/>
        <v>0</v>
      </c>
      <c r="M28" s="158">
        <f t="shared" si="1"/>
        <v>0</v>
      </c>
      <c r="N28" s="70" t="s">
        <v>437</v>
      </c>
    </row>
    <row r="29" spans="1:14" ht="15.6">
      <c r="A29" s="46" t="s">
        <v>153</v>
      </c>
      <c r="N29" s="39"/>
    </row>
    <row r="30" spans="1:14" ht="30">
      <c r="A30" s="51" t="s">
        <v>698</v>
      </c>
      <c r="N30" s="39"/>
    </row>
    <row r="31" spans="1:14" ht="15">
      <c r="A31" s="52" t="s">
        <v>150</v>
      </c>
      <c r="B31" s="157">
        <v>981</v>
      </c>
      <c r="C31" s="157"/>
      <c r="D31" s="157"/>
      <c r="E31" s="157"/>
      <c r="F31" s="157"/>
      <c r="G31" s="157"/>
      <c r="H31" s="157"/>
      <c r="I31" s="157"/>
      <c r="J31" s="157">
        <v>146</v>
      </c>
      <c r="K31" s="157">
        <v>782</v>
      </c>
      <c r="L31" s="157"/>
      <c r="M31" s="157"/>
      <c r="N31" s="70" t="s">
        <v>154</v>
      </c>
    </row>
    <row r="32" spans="1:14" ht="15">
      <c r="A32" s="52" t="s">
        <v>151</v>
      </c>
      <c r="B32" s="157"/>
      <c r="C32" s="157"/>
      <c r="D32" s="157"/>
      <c r="E32" s="157"/>
      <c r="F32" s="157"/>
      <c r="G32" s="157"/>
      <c r="H32" s="157"/>
      <c r="I32" s="157"/>
      <c r="J32" s="157"/>
      <c r="K32" s="157">
        <v>47</v>
      </c>
      <c r="L32" s="157"/>
      <c r="M32" s="157"/>
      <c r="N32" s="70" t="s">
        <v>155</v>
      </c>
    </row>
    <row r="33" spans="1:14" ht="15">
      <c r="A33" s="52" t="s">
        <v>442</v>
      </c>
      <c r="B33" s="157"/>
      <c r="C33" s="157"/>
      <c r="D33" s="157"/>
      <c r="E33" s="157"/>
      <c r="F33" s="157"/>
      <c r="G33" s="157"/>
      <c r="H33" s="157"/>
      <c r="I33" s="157"/>
      <c r="J33" s="157"/>
      <c r="K33" s="157">
        <v>677</v>
      </c>
      <c r="L33" s="157"/>
      <c r="M33" s="157"/>
      <c r="N33" s="70" t="s">
        <v>156</v>
      </c>
    </row>
    <row r="34" spans="1:14" ht="15">
      <c r="A34" s="52" t="s">
        <v>443</v>
      </c>
      <c r="B34" s="157"/>
      <c r="C34" s="157"/>
      <c r="D34" s="157"/>
      <c r="E34" s="157"/>
      <c r="F34" s="157"/>
      <c r="G34" s="157"/>
      <c r="H34" s="157"/>
      <c r="I34" s="157"/>
      <c r="J34" s="157"/>
      <c r="K34" s="157">
        <v>107</v>
      </c>
      <c r="L34" s="157"/>
      <c r="M34" s="157"/>
      <c r="N34" s="70" t="s">
        <v>157</v>
      </c>
    </row>
    <row r="35" spans="1:14" ht="15">
      <c r="A35" s="52" t="s">
        <v>152</v>
      </c>
      <c r="B35" s="157"/>
      <c r="C35" s="157"/>
      <c r="D35" s="157"/>
      <c r="E35" s="157"/>
      <c r="F35" s="157"/>
      <c r="G35" s="157"/>
      <c r="H35" s="157"/>
      <c r="I35" s="157"/>
      <c r="J35" s="157"/>
      <c r="K35" s="157">
        <v>447</v>
      </c>
      <c r="L35" s="157"/>
      <c r="M35" s="157"/>
      <c r="N35" s="70" t="s">
        <v>434</v>
      </c>
    </row>
    <row r="36" spans="1:14" ht="30">
      <c r="A36" s="52" t="s">
        <v>699</v>
      </c>
      <c r="B36" s="158">
        <f t="shared" ref="B36" si="2">SUM(B31:B35)</f>
        <v>981</v>
      </c>
      <c r="C36" s="158">
        <f t="shared" ref="C36:M36" si="3">SUM(C31:C35)</f>
        <v>0</v>
      </c>
      <c r="D36" s="158">
        <f t="shared" si="3"/>
        <v>0</v>
      </c>
      <c r="E36" s="158">
        <f t="shared" si="3"/>
        <v>0</v>
      </c>
      <c r="F36" s="158">
        <f t="shared" si="3"/>
        <v>0</v>
      </c>
      <c r="G36" s="158">
        <f t="shared" si="3"/>
        <v>0</v>
      </c>
      <c r="H36" s="158">
        <f t="shared" si="3"/>
        <v>0</v>
      </c>
      <c r="I36" s="158">
        <f t="shared" si="3"/>
        <v>0</v>
      </c>
      <c r="J36" s="158">
        <f t="shared" si="3"/>
        <v>146</v>
      </c>
      <c r="K36" s="158">
        <f t="shared" si="3"/>
        <v>2060</v>
      </c>
      <c r="L36" s="158">
        <f t="shared" si="3"/>
        <v>0</v>
      </c>
      <c r="M36" s="158">
        <f t="shared" si="3"/>
        <v>0</v>
      </c>
      <c r="N36" s="70" t="s">
        <v>435</v>
      </c>
    </row>
    <row r="37" spans="1:14" ht="15.6">
      <c r="A37" s="46" t="s">
        <v>700</v>
      </c>
      <c r="N37" s="39"/>
    </row>
    <row r="38" spans="1:14" ht="15">
      <c r="A38" s="51" t="s">
        <v>701</v>
      </c>
      <c r="B38" s="157">
        <v>40987</v>
      </c>
      <c r="C38" s="157"/>
      <c r="D38" s="157">
        <v>4433</v>
      </c>
      <c r="E38" s="157"/>
      <c r="F38" s="157"/>
      <c r="G38" s="157">
        <v>3979</v>
      </c>
      <c r="H38" s="157">
        <v>5430</v>
      </c>
      <c r="I38" s="157"/>
      <c r="J38" s="157">
        <v>2758</v>
      </c>
      <c r="K38" s="157">
        <v>30470</v>
      </c>
      <c r="L38" s="157"/>
      <c r="M38" s="157"/>
      <c r="N38" s="106"/>
    </row>
    <row r="39" spans="1:14" ht="15">
      <c r="A39" s="51" t="s">
        <v>702</v>
      </c>
      <c r="B39" s="157"/>
      <c r="C39" s="157"/>
      <c r="D39" s="157"/>
      <c r="E39" s="157"/>
      <c r="F39" s="157"/>
      <c r="G39" s="157"/>
      <c r="H39" s="157"/>
      <c r="I39" s="157"/>
      <c r="J39" s="157"/>
      <c r="K39" s="157"/>
      <c r="L39" s="157"/>
      <c r="M39" s="157"/>
      <c r="N39" s="106"/>
    </row>
    <row r="40" spans="1:14" ht="15.6">
      <c r="A40" s="51" t="s">
        <v>703</v>
      </c>
      <c r="B40" s="158">
        <f>SUM(B38:B39)</f>
        <v>40987</v>
      </c>
      <c r="C40" s="158">
        <f t="shared" ref="C40:M40" si="4">SUM(C38:C39)</f>
        <v>0</v>
      </c>
      <c r="D40" s="158">
        <f t="shared" si="4"/>
        <v>4433</v>
      </c>
      <c r="E40" s="158">
        <f t="shared" si="4"/>
        <v>0</v>
      </c>
      <c r="F40" s="158">
        <f t="shared" si="4"/>
        <v>0</v>
      </c>
      <c r="G40" s="158">
        <f t="shared" si="4"/>
        <v>3979</v>
      </c>
      <c r="H40" s="158">
        <f t="shared" si="4"/>
        <v>5430</v>
      </c>
      <c r="I40" s="158">
        <f t="shared" si="4"/>
        <v>0</v>
      </c>
      <c r="J40" s="158">
        <f t="shared" si="4"/>
        <v>2758</v>
      </c>
      <c r="K40" s="158">
        <f t="shared" si="4"/>
        <v>30470</v>
      </c>
      <c r="L40" s="158">
        <f t="shared" si="4"/>
        <v>0</v>
      </c>
      <c r="M40" s="158">
        <f t="shared" si="4"/>
        <v>0</v>
      </c>
      <c r="N40" s="106"/>
    </row>
    <row r="41" spans="1:14" ht="30">
      <c r="A41" s="57" t="s">
        <v>704</v>
      </c>
      <c r="B41" s="157"/>
      <c r="C41" s="157"/>
      <c r="D41" s="157"/>
      <c r="E41" s="157"/>
      <c r="F41" s="157"/>
      <c r="G41" s="157"/>
      <c r="H41" s="157"/>
      <c r="I41" s="157"/>
      <c r="J41" s="157"/>
      <c r="K41" s="157"/>
      <c r="L41" s="157"/>
      <c r="M41" s="157"/>
      <c r="N41" s="57" t="s">
        <v>420</v>
      </c>
    </row>
    <row r="42" spans="1:14" ht="15">
      <c r="A42" s="57" t="s">
        <v>590</v>
      </c>
      <c r="B42" s="157"/>
      <c r="C42" s="157"/>
      <c r="D42" s="157"/>
      <c r="E42" s="157"/>
      <c r="F42" s="157"/>
      <c r="G42" s="157"/>
      <c r="H42" s="157"/>
      <c r="I42" s="157"/>
      <c r="J42" s="157"/>
      <c r="K42" s="157">
        <v>0</v>
      </c>
      <c r="L42" s="157"/>
      <c r="M42" s="157"/>
      <c r="N42" s="57" t="s">
        <v>593</v>
      </c>
    </row>
    <row r="43" spans="1:14" ht="15.6">
      <c r="A43" s="46" t="s">
        <v>191</v>
      </c>
      <c r="N43" s="106"/>
    </row>
    <row r="44" spans="1:14" ht="15">
      <c r="A44" s="51" t="s">
        <v>705</v>
      </c>
      <c r="B44" s="157"/>
      <c r="C44" s="157"/>
      <c r="D44" s="157"/>
      <c r="E44" s="157"/>
      <c r="F44" s="157"/>
      <c r="G44" s="157"/>
      <c r="H44" s="157"/>
      <c r="I44" s="157"/>
      <c r="J44" s="157"/>
      <c r="K44" s="157">
        <v>1273</v>
      </c>
      <c r="L44" s="157"/>
      <c r="M44" s="157"/>
      <c r="N44" s="106"/>
    </row>
    <row r="45" spans="1:14" ht="15">
      <c r="A45" s="51" t="s">
        <v>192</v>
      </c>
      <c r="B45" s="157"/>
      <c r="C45" s="157"/>
      <c r="D45" s="157"/>
      <c r="E45" s="157"/>
      <c r="F45" s="157"/>
      <c r="G45" s="157"/>
      <c r="H45" s="157"/>
      <c r="I45" s="157"/>
      <c r="J45" s="157"/>
      <c r="K45" s="157">
        <v>14</v>
      </c>
      <c r="L45" s="157"/>
      <c r="M45" s="157"/>
      <c r="N45" s="166" t="s">
        <v>549</v>
      </c>
    </row>
    <row r="46" spans="1:14" ht="15">
      <c r="A46" s="51" t="s">
        <v>706</v>
      </c>
      <c r="B46" s="157"/>
      <c r="C46" s="157"/>
      <c r="D46" s="157"/>
      <c r="E46" s="157"/>
      <c r="F46" s="157"/>
      <c r="G46" s="157"/>
      <c r="H46" s="157"/>
      <c r="I46" s="157"/>
      <c r="J46" s="157"/>
      <c r="K46" s="157">
        <v>1913</v>
      </c>
      <c r="L46" s="157"/>
      <c r="M46" s="157"/>
      <c r="N46" s="166" t="s">
        <v>548</v>
      </c>
    </row>
    <row r="47" spans="1:14" ht="30" customHeight="1">
      <c r="A47" s="57" t="s">
        <v>707</v>
      </c>
      <c r="B47" s="108"/>
      <c r="C47" s="108"/>
      <c r="D47" s="108"/>
      <c r="E47" s="108"/>
      <c r="F47" s="108"/>
      <c r="G47" s="108"/>
      <c r="H47" s="108"/>
      <c r="I47" s="108"/>
      <c r="J47" s="108"/>
      <c r="K47" s="108">
        <v>0.13</v>
      </c>
      <c r="L47" s="108"/>
      <c r="M47" s="108"/>
      <c r="N47" s="165" t="s">
        <v>158</v>
      </c>
    </row>
    <row r="48" spans="1:14" ht="17.25" customHeight="1">
      <c r="A48" s="57" t="s">
        <v>708</v>
      </c>
      <c r="B48" s="108"/>
      <c r="C48" s="108"/>
      <c r="D48" s="108"/>
      <c r="E48" s="108"/>
      <c r="F48" s="108"/>
      <c r="G48" s="108"/>
      <c r="H48" s="108"/>
      <c r="I48" s="108"/>
      <c r="J48" s="108"/>
      <c r="K48" s="108">
        <v>0.16</v>
      </c>
      <c r="L48" s="108"/>
      <c r="M48" s="108"/>
      <c r="N48" s="167"/>
    </row>
    <row r="49" spans="1:14" ht="20.25" customHeight="1">
      <c r="A49" s="57" t="s">
        <v>709</v>
      </c>
      <c r="B49" s="108"/>
      <c r="C49" s="108"/>
      <c r="D49" s="108"/>
      <c r="E49" s="108"/>
      <c r="F49" s="108"/>
      <c r="G49" s="108"/>
      <c r="H49" s="108"/>
      <c r="I49" s="108"/>
      <c r="J49" s="108"/>
      <c r="K49" s="108">
        <v>0.14000000000000001</v>
      </c>
      <c r="L49" s="108"/>
      <c r="M49" s="108"/>
      <c r="N49" s="167"/>
    </row>
    <row r="50" spans="1:14" ht="15.6">
      <c r="A50" s="46" t="s">
        <v>119</v>
      </c>
      <c r="B50" s="758"/>
      <c r="C50" s="759"/>
      <c r="D50" s="759"/>
      <c r="E50" s="759"/>
      <c r="F50" s="759"/>
      <c r="G50" s="759"/>
      <c r="H50" s="759"/>
      <c r="I50" s="759"/>
      <c r="J50" s="759"/>
      <c r="K50" s="759"/>
      <c r="L50" s="759"/>
      <c r="M50" s="760"/>
      <c r="N50" s="106"/>
    </row>
    <row r="51" spans="1:14" ht="30">
      <c r="A51" s="67" t="s">
        <v>710</v>
      </c>
      <c r="B51" s="157"/>
      <c r="C51" s="157"/>
      <c r="D51" s="157"/>
      <c r="E51" s="157"/>
      <c r="F51" s="157"/>
      <c r="G51" s="157"/>
      <c r="H51" s="157"/>
      <c r="I51" s="157"/>
      <c r="J51" s="157"/>
      <c r="K51" s="157">
        <v>9</v>
      </c>
      <c r="L51" s="157"/>
      <c r="M51" s="157"/>
      <c r="N51" s="498" t="s">
        <v>550</v>
      </c>
    </row>
    <row r="52" spans="1:14" ht="30">
      <c r="A52" s="67" t="s">
        <v>711</v>
      </c>
      <c r="B52" s="157"/>
      <c r="C52" s="157"/>
      <c r="D52" s="157"/>
      <c r="E52" s="157"/>
      <c r="F52" s="157"/>
      <c r="G52" s="157"/>
      <c r="H52" s="157"/>
      <c r="I52" s="157"/>
      <c r="J52" s="157"/>
      <c r="K52" s="157"/>
      <c r="L52" s="157"/>
      <c r="M52" s="157"/>
      <c r="N52" s="498" t="s">
        <v>551</v>
      </c>
    </row>
    <row r="53" spans="1:14" ht="30" customHeight="1">
      <c r="A53" s="67" t="s">
        <v>622</v>
      </c>
      <c r="B53" s="108"/>
      <c r="C53" s="108"/>
      <c r="D53" s="108"/>
      <c r="E53" s="108"/>
      <c r="F53" s="108"/>
      <c r="G53" s="108"/>
      <c r="H53" s="108"/>
      <c r="I53" s="108"/>
      <c r="J53" s="108"/>
      <c r="K53" s="108"/>
      <c r="L53" s="108"/>
      <c r="M53" s="108"/>
      <c r="N53" s="763" t="s">
        <v>645</v>
      </c>
    </row>
    <row r="54" spans="1:14" ht="30">
      <c r="A54" s="67" t="s">
        <v>623</v>
      </c>
      <c r="B54" s="108"/>
      <c r="C54" s="108"/>
      <c r="D54" s="108"/>
      <c r="E54" s="108"/>
      <c r="F54" s="108"/>
      <c r="G54" s="108"/>
      <c r="H54" s="108"/>
      <c r="I54" s="108"/>
      <c r="J54" s="108"/>
      <c r="K54" s="108"/>
      <c r="L54" s="108"/>
      <c r="M54" s="108"/>
      <c r="N54" s="763"/>
    </row>
    <row r="55" spans="1:14" ht="30">
      <c r="A55" s="67" t="s">
        <v>624</v>
      </c>
      <c r="B55" s="108"/>
      <c r="C55" s="108"/>
      <c r="D55" s="108"/>
      <c r="E55" s="108"/>
      <c r="F55" s="108"/>
      <c r="G55" s="108"/>
      <c r="H55" s="108"/>
      <c r="I55" s="108"/>
      <c r="J55" s="108"/>
      <c r="K55" s="108"/>
      <c r="L55" s="108"/>
      <c r="M55" s="108"/>
      <c r="N55" s="763"/>
    </row>
    <row r="56" spans="1:14" ht="30">
      <c r="A56" s="67" t="s">
        <v>625</v>
      </c>
      <c r="B56" s="108"/>
      <c r="C56" s="108"/>
      <c r="D56" s="108"/>
      <c r="E56" s="108"/>
      <c r="F56" s="108"/>
      <c r="G56" s="108"/>
      <c r="H56" s="108"/>
      <c r="I56" s="108"/>
      <c r="J56" s="108"/>
      <c r="K56" s="108"/>
      <c r="L56" s="108"/>
      <c r="M56" s="108"/>
      <c r="N56" s="763"/>
    </row>
    <row r="57" spans="1:14" ht="15">
      <c r="A57" s="122"/>
      <c r="N57" s="39"/>
    </row>
    <row r="58" spans="1:14" ht="15.6">
      <c r="A58" s="53" t="s">
        <v>78</v>
      </c>
      <c r="N58" s="39"/>
    </row>
    <row r="59" spans="1:14" ht="15.6">
      <c r="A59" s="55" t="s">
        <v>129</v>
      </c>
      <c r="N59" s="39"/>
    </row>
    <row r="60" spans="1:14" ht="30">
      <c r="A60" s="498" t="s">
        <v>712</v>
      </c>
      <c r="B60" s="157"/>
      <c r="C60" s="157"/>
      <c r="D60" s="157"/>
      <c r="E60" s="157"/>
      <c r="F60" s="157"/>
      <c r="G60" s="157"/>
      <c r="H60" s="157"/>
      <c r="I60" s="157"/>
      <c r="J60" s="157"/>
      <c r="K60" s="157">
        <v>192</v>
      </c>
      <c r="L60" s="157"/>
      <c r="M60" s="157"/>
      <c r="N60" s="164" t="s">
        <v>159</v>
      </c>
    </row>
    <row r="61" spans="1:14" ht="30">
      <c r="A61" s="498" t="s">
        <v>713</v>
      </c>
      <c r="B61" s="157"/>
      <c r="C61" s="157"/>
      <c r="D61" s="157"/>
      <c r="E61" s="157"/>
      <c r="F61" s="157"/>
      <c r="G61" s="157"/>
      <c r="H61" s="157"/>
      <c r="I61" s="157"/>
      <c r="J61" s="157"/>
      <c r="K61" s="157">
        <v>63</v>
      </c>
      <c r="L61" s="157"/>
      <c r="M61" s="157"/>
      <c r="N61" s="498" t="s">
        <v>714</v>
      </c>
    </row>
    <row r="62" spans="1:14" ht="15.6">
      <c r="A62" s="55" t="s">
        <v>79</v>
      </c>
      <c r="B62" s="758"/>
      <c r="C62" s="759"/>
      <c r="D62" s="759"/>
      <c r="E62" s="759"/>
      <c r="F62" s="759"/>
      <c r="G62" s="759"/>
      <c r="H62" s="759"/>
      <c r="I62" s="759"/>
      <c r="J62" s="759"/>
      <c r="K62" s="759"/>
      <c r="L62" s="759"/>
      <c r="M62" s="760"/>
      <c r="N62" s="123"/>
    </row>
    <row r="63" spans="1:14" ht="15">
      <c r="A63" s="498" t="s">
        <v>715</v>
      </c>
      <c r="B63" s="157"/>
      <c r="C63" s="157"/>
      <c r="D63" s="157"/>
      <c r="E63" s="157"/>
      <c r="F63" s="157"/>
      <c r="G63" s="157"/>
      <c r="H63" s="157"/>
      <c r="I63" s="157"/>
      <c r="J63" s="157"/>
      <c r="K63" s="157"/>
      <c r="L63" s="157"/>
      <c r="M63" s="157"/>
      <c r="N63" s="498" t="s">
        <v>592</v>
      </c>
    </row>
    <row r="64" spans="1:14" ht="15">
      <c r="A64" s="498" t="s">
        <v>716</v>
      </c>
      <c r="B64" s="157"/>
      <c r="C64" s="157"/>
      <c r="D64" s="157"/>
      <c r="E64" s="157"/>
      <c r="F64" s="157"/>
      <c r="G64" s="157"/>
      <c r="H64" s="157"/>
      <c r="I64" s="157"/>
      <c r="J64" s="157"/>
      <c r="K64" s="157">
        <v>18</v>
      </c>
      <c r="L64" s="157"/>
      <c r="M64" s="157"/>
      <c r="N64" s="106"/>
    </row>
    <row r="65" spans="1:14" ht="15.6">
      <c r="A65" s="55" t="s">
        <v>80</v>
      </c>
      <c r="B65" s="756"/>
      <c r="C65" s="757"/>
      <c r="D65" s="757"/>
      <c r="E65" s="757"/>
      <c r="F65" s="757"/>
      <c r="G65" s="757"/>
      <c r="H65" s="757"/>
      <c r="I65" s="757"/>
      <c r="J65" s="757"/>
      <c r="K65" s="757"/>
      <c r="L65" s="757"/>
      <c r="M65" s="757"/>
      <c r="N65" s="106"/>
    </row>
    <row r="66" spans="1:14" ht="15">
      <c r="A66" s="498" t="s">
        <v>717</v>
      </c>
      <c r="B66" s="157"/>
      <c r="C66" s="157"/>
      <c r="D66" s="157"/>
      <c r="E66" s="157"/>
      <c r="F66" s="157"/>
      <c r="G66" s="157"/>
      <c r="H66" s="157"/>
      <c r="I66" s="157"/>
      <c r="J66" s="157"/>
      <c r="K66" s="157">
        <v>2</v>
      </c>
      <c r="L66" s="157"/>
      <c r="M66" s="157"/>
      <c r="N66" s="498" t="s">
        <v>130</v>
      </c>
    </row>
    <row r="67" spans="1:14">
      <c r="A67" s="540"/>
    </row>
  </sheetData>
  <sheetProtection algorithmName="SHA-512" hashValue="wk0cEi4kXKEPkxdzbQe5uBttQ3u6UHBY7YgkwTfGPcUHaqqZEEcXuXP/esavckbTvdwvuJ9SFyKROMGSyCZp1A==" saltValue="qErfP06hal1BhEhJ8OHLIg==" spinCount="100000" sheet="1" objects="1" scenarios="1" selectLockedCells="1"/>
  <mergeCells count="18">
    <mergeCell ref="N53:N56"/>
    <mergeCell ref="A4:H4"/>
    <mergeCell ref="B21:M22"/>
    <mergeCell ref="B65:M65"/>
    <mergeCell ref="B62:M62"/>
    <mergeCell ref="B50:M50"/>
    <mergeCell ref="B9:B10"/>
    <mergeCell ref="D9:D10"/>
    <mergeCell ref="J9:J10"/>
    <mergeCell ref="K9:K10"/>
    <mergeCell ref="L9:L10"/>
    <mergeCell ref="M9:M10"/>
    <mergeCell ref="E9:E10"/>
    <mergeCell ref="F9:F10"/>
    <mergeCell ref="G9:G10"/>
    <mergeCell ref="H9:H10"/>
    <mergeCell ref="I9:I10"/>
    <mergeCell ref="C9:C10"/>
  </mergeCells>
  <conditionalFormatting sqref="B61:M61">
    <cfRule type="expression" dxfId="0" priority="3">
      <formula>B$60&lt;B$61</formula>
    </cfRule>
  </conditionalFormatting>
  <dataValidations xWindow="867" yWindow="605" count="3">
    <dataValidation type="decimal" operator="greaterThanOrEqual" allowBlank="1" showInputMessage="1" showErrorMessage="1" errorTitle="Numeric Cell" error="This cell will only accept numbers" promptTitle="Numeric Cell" prompt="Please enter a numeric value" sqref="B38:M42 B63:M64 B60:M61 B44:M46 B31:M36 B23:M28 B6:M7 B51:M52 B66:M66 B11:M17">
      <formula1>0</formula1>
    </dataValidation>
    <dataValidation type="decimal" allowBlank="1" showInputMessage="1" showErrorMessage="1" errorTitle="Percentage Cell" error="This cell will only allow percentage values" promptTitle="Percentage Cell" prompt="Please enter value as a percentage" sqref="B47:M49 B53:M56">
      <formula1>0</formula1>
      <formula2>1</formula2>
    </dataValidation>
    <dataValidation type="decimal" allowBlank="1" showInputMessage="1" showErrorMessage="1" errorTitle="Numeric Cell" error="This cell will only accept numbers" promptTitle="Percentage Cell" prompt="Please enter value as a percentage" sqref="B18:M20">
      <formula1>0</formula1>
      <formula2>1</formula2>
    </dataValidation>
  </dataValidations>
  <pageMargins left="0.70866141732283472" right="0.70866141732283472" top="0.74803149606299213" bottom="0.74803149606299213" header="0.31496062992125984" footer="0.31496062992125984"/>
  <pageSetup paperSize="9" scale="30" fitToHeight="0" orientation="landscape"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N55"/>
  <sheetViews>
    <sheetView topLeftCell="A10" zoomScale="90" zoomScaleNormal="90" workbookViewId="0">
      <selection activeCell="E11" sqref="E11"/>
    </sheetView>
  </sheetViews>
  <sheetFormatPr defaultColWidth="9.109375" defaultRowHeight="14.4"/>
  <cols>
    <col min="1" max="1" width="71.44140625" style="169" customWidth="1"/>
    <col min="2" max="3" width="11.109375" style="169" customWidth="1"/>
    <col min="4" max="4" width="19.109375" style="169" customWidth="1"/>
    <col min="5" max="5" width="17.5546875" style="169" customWidth="1"/>
    <col min="6" max="6" width="15.33203125" style="169" customWidth="1"/>
    <col min="7" max="7" width="16" style="169" customWidth="1"/>
    <col min="8" max="8" width="12.33203125" style="169" customWidth="1"/>
    <col min="9" max="9" width="12.5546875" style="169" customWidth="1"/>
    <col min="10" max="11" width="9.109375" style="169"/>
    <col min="12" max="12" width="11.6640625" style="169" customWidth="1"/>
    <col min="13" max="16384" width="9.109375" style="169"/>
  </cols>
  <sheetData>
    <row r="1" spans="1:14" s="361" customFormat="1" ht="36.75" customHeight="1">
      <c r="A1" s="358" t="s">
        <v>718</v>
      </c>
      <c r="B1" s="359"/>
      <c r="C1" s="359"/>
      <c r="D1" s="359"/>
      <c r="E1" s="359"/>
      <c r="F1" s="359"/>
      <c r="G1" s="359"/>
      <c r="H1" s="360" t="s">
        <v>646</v>
      </c>
    </row>
    <row r="2" spans="1:14" s="361" customFormat="1" ht="21" customHeight="1">
      <c r="A2" s="358"/>
      <c r="B2" s="169" t="s">
        <v>445</v>
      </c>
      <c r="C2" s="169"/>
      <c r="D2" s="362"/>
      <c r="E2" s="362"/>
      <c r="F2" s="362"/>
      <c r="G2" s="362"/>
      <c r="H2" s="360"/>
    </row>
    <row r="3" spans="1:14" ht="57.6">
      <c r="A3" s="363" t="s">
        <v>647</v>
      </c>
      <c r="B3" s="346" t="s">
        <v>89</v>
      </c>
      <c r="C3" s="346" t="s">
        <v>90</v>
      </c>
      <c r="D3" s="346" t="s">
        <v>62</v>
      </c>
      <c r="E3" s="346" t="s">
        <v>91</v>
      </c>
      <c r="F3" s="346" t="s">
        <v>92</v>
      </c>
      <c r="G3" s="346" t="s">
        <v>868</v>
      </c>
      <c r="H3" s="346" t="s">
        <v>59</v>
      </c>
      <c r="I3" s="346" t="s">
        <v>131</v>
      </c>
      <c r="J3" s="346" t="s">
        <v>132</v>
      </c>
      <c r="K3" s="346" t="s">
        <v>93</v>
      </c>
      <c r="L3" s="346" t="s">
        <v>139</v>
      </c>
      <c r="M3" s="346" t="s">
        <v>413</v>
      </c>
      <c r="N3" s="346" t="s">
        <v>21</v>
      </c>
    </row>
    <row r="4" spans="1:14">
      <c r="A4" s="364" t="s">
        <v>120</v>
      </c>
      <c r="B4" s="365"/>
      <c r="C4" s="365"/>
      <c r="D4" s="365"/>
      <c r="E4" s="365"/>
      <c r="F4" s="365"/>
      <c r="G4" s="365"/>
      <c r="H4" s="365"/>
      <c r="I4" s="365"/>
      <c r="J4" s="365"/>
      <c r="K4" s="365"/>
      <c r="L4" s="365"/>
      <c r="M4" s="365"/>
      <c r="N4" s="366"/>
    </row>
    <row r="5" spans="1:14" ht="15" thickBot="1">
      <c r="A5" s="367" t="s">
        <v>115</v>
      </c>
      <c r="B5" s="216"/>
      <c r="C5" s="216"/>
      <c r="D5" s="216"/>
      <c r="E5" s="216"/>
      <c r="F5" s="216"/>
      <c r="G5" s="216"/>
      <c r="H5" s="216"/>
      <c r="I5" s="216"/>
      <c r="J5" s="216"/>
      <c r="K5" s="216"/>
      <c r="L5" s="216"/>
      <c r="M5" s="216"/>
      <c r="N5" s="368">
        <f t="shared" ref="N5:N26" si="0">SUM(B5:M5)</f>
        <v>0</v>
      </c>
    </row>
    <row r="6" spans="1:14" ht="15" thickBot="1">
      <c r="A6" s="367" t="s">
        <v>136</v>
      </c>
      <c r="B6" s="216"/>
      <c r="C6" s="216"/>
      <c r="D6" s="216"/>
      <c r="E6" s="216"/>
      <c r="F6" s="216"/>
      <c r="G6" s="216"/>
      <c r="H6" s="216"/>
      <c r="I6" s="216"/>
      <c r="J6" s="216"/>
      <c r="K6" s="216"/>
      <c r="L6" s="216"/>
      <c r="M6" s="216"/>
      <c r="N6" s="369">
        <f t="shared" si="0"/>
        <v>0</v>
      </c>
    </row>
    <row r="7" spans="1:14" ht="15" thickBot="1">
      <c r="A7" s="367" t="s">
        <v>32</v>
      </c>
      <c r="B7" s="216"/>
      <c r="C7" s="216"/>
      <c r="D7" s="216"/>
      <c r="E7" s="216"/>
      <c r="F7" s="216"/>
      <c r="G7" s="216"/>
      <c r="H7" s="216"/>
      <c r="I7" s="216"/>
      <c r="J7" s="216"/>
      <c r="K7" s="216"/>
      <c r="L7" s="216"/>
      <c r="M7" s="216"/>
      <c r="N7" s="369">
        <f t="shared" si="0"/>
        <v>0</v>
      </c>
    </row>
    <row r="8" spans="1:14" ht="15" thickBot="1">
      <c r="A8" s="367" t="s">
        <v>33</v>
      </c>
      <c r="B8" s="216"/>
      <c r="C8" s="216"/>
      <c r="D8" s="216"/>
      <c r="E8" s="216"/>
      <c r="F8" s="216"/>
      <c r="G8" s="216"/>
      <c r="H8" s="216"/>
      <c r="I8" s="216"/>
      <c r="J8" s="216"/>
      <c r="K8" s="216"/>
      <c r="L8" s="216"/>
      <c r="M8" s="216"/>
      <c r="N8" s="369">
        <f t="shared" si="0"/>
        <v>0</v>
      </c>
    </row>
    <row r="9" spans="1:14" ht="15" thickBot="1">
      <c r="A9" s="367" t="s">
        <v>34</v>
      </c>
      <c r="B9" s="216"/>
      <c r="C9" s="216"/>
      <c r="D9" s="216"/>
      <c r="E9" s="216"/>
      <c r="F9" s="216"/>
      <c r="G9" s="216"/>
      <c r="H9" s="216"/>
      <c r="I9" s="216"/>
      <c r="J9" s="216"/>
      <c r="K9" s="216"/>
      <c r="L9" s="216"/>
      <c r="M9" s="216"/>
      <c r="N9" s="369">
        <f t="shared" si="0"/>
        <v>0</v>
      </c>
    </row>
    <row r="10" spans="1:14" ht="15" thickBot="1">
      <c r="A10" s="367" t="s">
        <v>35</v>
      </c>
      <c r="B10" s="216"/>
      <c r="C10" s="216"/>
      <c r="D10" s="216"/>
      <c r="E10" s="216"/>
      <c r="F10" s="216"/>
      <c r="G10" s="216"/>
      <c r="H10" s="216"/>
      <c r="I10" s="216"/>
      <c r="J10" s="216"/>
      <c r="K10" s="216"/>
      <c r="L10" s="216"/>
      <c r="M10" s="216"/>
      <c r="N10" s="369">
        <f t="shared" si="0"/>
        <v>0</v>
      </c>
    </row>
    <row r="11" spans="1:14" ht="15" thickBot="1">
      <c r="A11" s="367" t="s">
        <v>36</v>
      </c>
      <c r="B11" s="216"/>
      <c r="C11" s="216"/>
      <c r="D11" s="216"/>
      <c r="E11" s="216"/>
      <c r="F11" s="216"/>
      <c r="G11" s="216"/>
      <c r="H11" s="216"/>
      <c r="I11" s="216"/>
      <c r="J11" s="216"/>
      <c r="K11" s="216"/>
      <c r="L11" s="216"/>
      <c r="M11" s="216"/>
      <c r="N11" s="369">
        <f t="shared" si="0"/>
        <v>0</v>
      </c>
    </row>
    <row r="12" spans="1:14" ht="15" thickBot="1">
      <c r="A12" s="367" t="s">
        <v>37</v>
      </c>
      <c r="B12" s="216"/>
      <c r="C12" s="216"/>
      <c r="D12" s="216"/>
      <c r="E12" s="216"/>
      <c r="F12" s="216"/>
      <c r="G12" s="216"/>
      <c r="H12" s="216"/>
      <c r="I12" s="216"/>
      <c r="J12" s="216"/>
      <c r="K12" s="216"/>
      <c r="L12" s="216"/>
      <c r="M12" s="216"/>
      <c r="N12" s="369">
        <f t="shared" si="0"/>
        <v>0</v>
      </c>
    </row>
    <row r="13" spans="1:14" ht="15" thickBot="1">
      <c r="A13" s="367" t="s">
        <v>38</v>
      </c>
      <c r="B13" s="216"/>
      <c r="C13" s="216"/>
      <c r="D13" s="216"/>
      <c r="E13" s="216"/>
      <c r="F13" s="216"/>
      <c r="G13" s="216"/>
      <c r="H13" s="216"/>
      <c r="I13" s="216"/>
      <c r="J13" s="216"/>
      <c r="K13" s="216"/>
      <c r="L13" s="216"/>
      <c r="M13" s="216"/>
      <c r="N13" s="369">
        <f t="shared" si="0"/>
        <v>0</v>
      </c>
    </row>
    <row r="14" spans="1:14" ht="15" thickBot="1">
      <c r="A14" s="367" t="s">
        <v>39</v>
      </c>
      <c r="B14" s="216"/>
      <c r="C14" s="216"/>
      <c r="D14" s="216"/>
      <c r="E14" s="216"/>
      <c r="F14" s="216"/>
      <c r="G14" s="216"/>
      <c r="H14" s="216"/>
      <c r="I14" s="216"/>
      <c r="J14" s="216"/>
      <c r="K14" s="216"/>
      <c r="L14" s="216"/>
      <c r="M14" s="216"/>
      <c r="N14" s="369">
        <f t="shared" si="0"/>
        <v>0</v>
      </c>
    </row>
    <row r="15" spans="1:14" ht="15" thickBot="1">
      <c r="A15" s="367" t="s">
        <v>40</v>
      </c>
      <c r="B15" s="216"/>
      <c r="C15" s="216"/>
      <c r="D15" s="216"/>
      <c r="E15" s="216"/>
      <c r="F15" s="216"/>
      <c r="G15" s="216"/>
      <c r="H15" s="216"/>
      <c r="I15" s="216"/>
      <c r="J15" s="216"/>
      <c r="K15" s="216"/>
      <c r="L15" s="216"/>
      <c r="M15" s="216"/>
      <c r="N15" s="369">
        <f t="shared" si="0"/>
        <v>0</v>
      </c>
    </row>
    <row r="16" spans="1:14" ht="15" thickBot="1">
      <c r="A16" s="367" t="s">
        <v>41</v>
      </c>
      <c r="B16" s="216"/>
      <c r="C16" s="216"/>
      <c r="D16" s="216"/>
      <c r="E16" s="216"/>
      <c r="F16" s="216"/>
      <c r="G16" s="216"/>
      <c r="H16" s="216"/>
      <c r="I16" s="216"/>
      <c r="J16" s="216"/>
      <c r="K16" s="216"/>
      <c r="L16" s="216"/>
      <c r="M16" s="216"/>
      <c r="N16" s="369">
        <f t="shared" si="0"/>
        <v>0</v>
      </c>
    </row>
    <row r="17" spans="1:14" ht="15" thickBot="1">
      <c r="A17" s="367" t="s">
        <v>42</v>
      </c>
      <c r="B17" s="216"/>
      <c r="C17" s="216"/>
      <c r="D17" s="216"/>
      <c r="E17" s="216"/>
      <c r="F17" s="216"/>
      <c r="G17" s="216"/>
      <c r="H17" s="216"/>
      <c r="I17" s="216"/>
      <c r="J17" s="216"/>
      <c r="K17" s="216"/>
      <c r="L17" s="216"/>
      <c r="M17" s="216"/>
      <c r="N17" s="369">
        <f t="shared" si="0"/>
        <v>0</v>
      </c>
    </row>
    <row r="18" spans="1:14" ht="15" thickBot="1">
      <c r="A18" s="367" t="s">
        <v>43</v>
      </c>
      <c r="B18" s="216"/>
      <c r="C18" s="216"/>
      <c r="D18" s="216"/>
      <c r="E18" s="216"/>
      <c r="F18" s="216"/>
      <c r="G18" s="216"/>
      <c r="H18" s="216"/>
      <c r="I18" s="216"/>
      <c r="J18" s="216"/>
      <c r="K18" s="216"/>
      <c r="L18" s="216"/>
      <c r="M18" s="216"/>
      <c r="N18" s="369">
        <f t="shared" si="0"/>
        <v>0</v>
      </c>
    </row>
    <row r="19" spans="1:14" ht="15" thickBot="1">
      <c r="A19" s="367" t="s">
        <v>44</v>
      </c>
      <c r="B19" s="216"/>
      <c r="C19" s="216"/>
      <c r="D19" s="216"/>
      <c r="E19" s="216"/>
      <c r="F19" s="216"/>
      <c r="G19" s="216"/>
      <c r="H19" s="216"/>
      <c r="I19" s="216"/>
      <c r="J19" s="216"/>
      <c r="K19" s="216"/>
      <c r="L19" s="216"/>
      <c r="M19" s="216"/>
      <c r="N19" s="369">
        <f t="shared" si="0"/>
        <v>0</v>
      </c>
    </row>
    <row r="20" spans="1:14" ht="15" thickBot="1">
      <c r="A20" s="367" t="s">
        <v>45</v>
      </c>
      <c r="B20" s="216"/>
      <c r="C20" s="216"/>
      <c r="D20" s="216"/>
      <c r="E20" s="216"/>
      <c r="F20" s="216"/>
      <c r="G20" s="216"/>
      <c r="H20" s="216"/>
      <c r="I20" s="216"/>
      <c r="J20" s="216"/>
      <c r="K20" s="216"/>
      <c r="L20" s="216"/>
      <c r="M20" s="216"/>
      <c r="N20" s="369">
        <f t="shared" si="0"/>
        <v>0</v>
      </c>
    </row>
    <row r="21" spans="1:14" ht="15" thickBot="1">
      <c r="A21" s="367" t="s">
        <v>46</v>
      </c>
      <c r="B21" s="216"/>
      <c r="C21" s="216"/>
      <c r="D21" s="216"/>
      <c r="E21" s="216"/>
      <c r="F21" s="216"/>
      <c r="G21" s="216"/>
      <c r="H21" s="216"/>
      <c r="I21" s="216"/>
      <c r="J21" s="216"/>
      <c r="K21" s="216"/>
      <c r="L21" s="216"/>
      <c r="M21" s="216"/>
      <c r="N21" s="369">
        <f t="shared" si="0"/>
        <v>0</v>
      </c>
    </row>
    <row r="22" spans="1:14" ht="15" thickBot="1">
      <c r="A22" s="367" t="s">
        <v>47</v>
      </c>
      <c r="B22" s="216"/>
      <c r="C22" s="216"/>
      <c r="D22" s="216"/>
      <c r="E22" s="216"/>
      <c r="F22" s="216"/>
      <c r="G22" s="216"/>
      <c r="H22" s="216"/>
      <c r="I22" s="216"/>
      <c r="J22" s="216"/>
      <c r="K22" s="216"/>
      <c r="L22" s="216"/>
      <c r="M22" s="216"/>
      <c r="N22" s="369">
        <f t="shared" si="0"/>
        <v>0</v>
      </c>
    </row>
    <row r="23" spans="1:14" ht="15" thickBot="1">
      <c r="A23" s="367" t="s">
        <v>48</v>
      </c>
      <c r="B23" s="216"/>
      <c r="C23" s="216"/>
      <c r="D23" s="216"/>
      <c r="E23" s="216"/>
      <c r="F23" s="216"/>
      <c r="G23" s="216"/>
      <c r="H23" s="216"/>
      <c r="I23" s="216"/>
      <c r="J23" s="216"/>
      <c r="K23" s="216"/>
      <c r="L23" s="216"/>
      <c r="M23" s="216"/>
      <c r="N23" s="369">
        <f t="shared" si="0"/>
        <v>0</v>
      </c>
    </row>
    <row r="24" spans="1:14" ht="15" thickBot="1">
      <c r="A24" s="367" t="s">
        <v>49</v>
      </c>
      <c r="B24" s="216"/>
      <c r="C24" s="216"/>
      <c r="D24" s="216"/>
      <c r="E24" s="216"/>
      <c r="F24" s="216"/>
      <c r="G24" s="216"/>
      <c r="H24" s="216"/>
      <c r="I24" s="216"/>
      <c r="J24" s="216"/>
      <c r="K24" s="216"/>
      <c r="L24" s="216"/>
      <c r="M24" s="216"/>
      <c r="N24" s="369">
        <f t="shared" si="0"/>
        <v>0</v>
      </c>
    </row>
    <row r="25" spans="1:14" ht="15" thickBot="1">
      <c r="A25" s="367" t="s">
        <v>50</v>
      </c>
      <c r="B25" s="216"/>
      <c r="C25" s="216"/>
      <c r="D25" s="216"/>
      <c r="E25" s="216"/>
      <c r="F25" s="216"/>
      <c r="G25" s="216"/>
      <c r="H25" s="216"/>
      <c r="I25" s="216"/>
      <c r="J25" s="216"/>
      <c r="K25" s="216"/>
      <c r="L25" s="216"/>
      <c r="M25" s="216"/>
      <c r="N25" s="369">
        <f t="shared" si="0"/>
        <v>0</v>
      </c>
    </row>
    <row r="26" spans="1:14" ht="15" thickBot="1">
      <c r="A26" s="370" t="s">
        <v>51</v>
      </c>
      <c r="B26" s="216"/>
      <c r="C26" s="216"/>
      <c r="D26" s="216"/>
      <c r="E26" s="216"/>
      <c r="F26" s="216"/>
      <c r="G26" s="216"/>
      <c r="H26" s="216"/>
      <c r="I26" s="216"/>
      <c r="J26" s="216"/>
      <c r="K26" s="216"/>
      <c r="L26" s="216"/>
      <c r="M26" s="216"/>
      <c r="N26" s="369">
        <f t="shared" si="0"/>
        <v>0</v>
      </c>
    </row>
    <row r="27" spans="1:14" ht="15" thickBot="1">
      <c r="A27" s="371" t="s">
        <v>52</v>
      </c>
      <c r="B27" s="372">
        <f t="shared" ref="B27:N27" si="1">SUM(B5:B26)</f>
        <v>0</v>
      </c>
      <c r="C27" s="372">
        <f t="shared" ref="C27" si="2">SUM(C5:C26)</f>
        <v>0</v>
      </c>
      <c r="D27" s="373">
        <f t="shared" si="1"/>
        <v>0</v>
      </c>
      <c r="E27" s="373">
        <f t="shared" si="1"/>
        <v>0</v>
      </c>
      <c r="F27" s="373">
        <f t="shared" si="1"/>
        <v>0</v>
      </c>
      <c r="G27" s="373">
        <f t="shared" si="1"/>
        <v>0</v>
      </c>
      <c r="H27" s="373">
        <f t="shared" si="1"/>
        <v>0</v>
      </c>
      <c r="I27" s="374">
        <f t="shared" si="1"/>
        <v>0</v>
      </c>
      <c r="J27" s="375">
        <f t="shared" si="1"/>
        <v>0</v>
      </c>
      <c r="K27" s="376">
        <f t="shared" si="1"/>
        <v>0</v>
      </c>
      <c r="L27" s="373">
        <f t="shared" si="1"/>
        <v>0</v>
      </c>
      <c r="M27" s="377">
        <f t="shared" si="1"/>
        <v>0</v>
      </c>
      <c r="N27" s="221">
        <f t="shared" si="1"/>
        <v>0</v>
      </c>
    </row>
    <row r="28" spans="1:14">
      <c r="A28" s="378"/>
      <c r="B28" s="379"/>
      <c r="C28" s="379"/>
      <c r="D28" s="379"/>
      <c r="E28" s="379"/>
      <c r="F28" s="379"/>
      <c r="G28" s="379"/>
      <c r="H28" s="379"/>
      <c r="I28" s="379"/>
      <c r="J28" s="379"/>
      <c r="K28" s="379"/>
      <c r="L28" s="379"/>
      <c r="M28" s="379"/>
      <c r="N28" s="379"/>
    </row>
    <row r="29" spans="1:14" s="208" customFormat="1">
      <c r="A29" s="380" t="s">
        <v>594</v>
      </c>
      <c r="B29" s="381"/>
      <c r="C29" s="381"/>
      <c r="D29" s="381"/>
      <c r="E29" s="381"/>
      <c r="F29" s="381"/>
      <c r="G29" s="381"/>
      <c r="H29" s="381"/>
      <c r="I29" s="381"/>
      <c r="J29" s="381"/>
      <c r="K29" s="381"/>
      <c r="L29" s="381"/>
      <c r="M29" s="381"/>
    </row>
    <row r="31" spans="1:14" ht="57.6">
      <c r="A31" s="363" t="s">
        <v>719</v>
      </c>
      <c r="B31" s="346" t="s">
        <v>89</v>
      </c>
      <c r="C31" s="346" t="s">
        <v>90</v>
      </c>
      <c r="D31" s="346" t="s">
        <v>62</v>
      </c>
      <c r="E31" s="346" t="s">
        <v>91</v>
      </c>
      <c r="F31" s="346" t="s">
        <v>92</v>
      </c>
      <c r="G31" s="346" t="s">
        <v>868</v>
      </c>
      <c r="H31" s="346" t="s">
        <v>59</v>
      </c>
      <c r="I31" s="346" t="s">
        <v>131</v>
      </c>
      <c r="J31" s="346" t="s">
        <v>132</v>
      </c>
      <c r="K31" s="346" t="s">
        <v>93</v>
      </c>
      <c r="L31" s="346" t="s">
        <v>139</v>
      </c>
      <c r="M31" s="346" t="s">
        <v>413</v>
      </c>
      <c r="N31" s="346" t="s">
        <v>21</v>
      </c>
    </row>
    <row r="32" spans="1:14">
      <c r="A32" s="364" t="s">
        <v>120</v>
      </c>
      <c r="B32" s="365"/>
      <c r="C32" s="365"/>
      <c r="D32" s="365"/>
      <c r="E32" s="365"/>
      <c r="F32" s="365"/>
      <c r="G32" s="365"/>
      <c r="H32" s="365"/>
      <c r="I32" s="365"/>
      <c r="J32" s="365"/>
      <c r="K32" s="365"/>
      <c r="L32" s="365"/>
      <c r="M32" s="365"/>
      <c r="N32" s="366"/>
    </row>
    <row r="33" spans="1:14" ht="15" thickBot="1">
      <c r="A33" s="367" t="s">
        <v>115</v>
      </c>
      <c r="B33" s="216"/>
      <c r="C33" s="216"/>
      <c r="D33" s="216"/>
      <c r="E33" s="216"/>
      <c r="F33" s="216"/>
      <c r="G33" s="216"/>
      <c r="H33" s="216"/>
      <c r="I33" s="216"/>
      <c r="J33" s="216"/>
      <c r="K33" s="216"/>
      <c r="L33" s="216"/>
      <c r="M33" s="216"/>
      <c r="N33" s="368">
        <f t="shared" ref="N33:N54" si="3">SUM(B33:M33)</f>
        <v>0</v>
      </c>
    </row>
    <row r="34" spans="1:14" ht="15" thickBot="1">
      <c r="A34" s="367" t="s">
        <v>136</v>
      </c>
      <c r="B34" s="216"/>
      <c r="C34" s="216"/>
      <c r="D34" s="216"/>
      <c r="E34" s="216"/>
      <c r="F34" s="216"/>
      <c r="G34" s="216"/>
      <c r="H34" s="216"/>
      <c r="I34" s="216"/>
      <c r="J34" s="216"/>
      <c r="K34" s="216"/>
      <c r="L34" s="216"/>
      <c r="M34" s="216"/>
      <c r="N34" s="369">
        <f t="shared" si="3"/>
        <v>0</v>
      </c>
    </row>
    <row r="35" spans="1:14" ht="15" thickBot="1">
      <c r="A35" s="367" t="s">
        <v>32</v>
      </c>
      <c r="B35" s="216"/>
      <c r="C35" s="216"/>
      <c r="D35" s="216"/>
      <c r="E35" s="216"/>
      <c r="F35" s="216"/>
      <c r="G35" s="216"/>
      <c r="H35" s="216"/>
      <c r="I35" s="216"/>
      <c r="J35" s="216"/>
      <c r="K35" s="216"/>
      <c r="L35" s="216"/>
      <c r="M35" s="216"/>
      <c r="N35" s="369">
        <f t="shared" si="3"/>
        <v>0</v>
      </c>
    </row>
    <row r="36" spans="1:14" ht="15" thickBot="1">
      <c r="A36" s="367" t="s">
        <v>33</v>
      </c>
      <c r="B36" s="216"/>
      <c r="C36" s="216"/>
      <c r="D36" s="216"/>
      <c r="E36" s="216"/>
      <c r="F36" s="216"/>
      <c r="G36" s="216"/>
      <c r="H36" s="216"/>
      <c r="I36" s="216"/>
      <c r="J36" s="216"/>
      <c r="K36" s="216"/>
      <c r="L36" s="216"/>
      <c r="M36" s="216"/>
      <c r="N36" s="369">
        <f t="shared" si="3"/>
        <v>0</v>
      </c>
    </row>
    <row r="37" spans="1:14" ht="15" thickBot="1">
      <c r="A37" s="367" t="s">
        <v>34</v>
      </c>
      <c r="B37" s="216"/>
      <c r="C37" s="216"/>
      <c r="D37" s="216"/>
      <c r="E37" s="216"/>
      <c r="F37" s="216"/>
      <c r="G37" s="216"/>
      <c r="H37" s="216"/>
      <c r="I37" s="216"/>
      <c r="J37" s="216"/>
      <c r="K37" s="216"/>
      <c r="L37" s="216"/>
      <c r="M37" s="216"/>
      <c r="N37" s="369">
        <f t="shared" si="3"/>
        <v>0</v>
      </c>
    </row>
    <row r="38" spans="1:14" ht="15" thickBot="1">
      <c r="A38" s="367" t="s">
        <v>35</v>
      </c>
      <c r="B38" s="216"/>
      <c r="C38" s="216"/>
      <c r="D38" s="216"/>
      <c r="E38" s="216"/>
      <c r="F38" s="216"/>
      <c r="G38" s="216"/>
      <c r="H38" s="216"/>
      <c r="I38" s="216"/>
      <c r="J38" s="216"/>
      <c r="K38" s="216"/>
      <c r="L38" s="216"/>
      <c r="M38" s="216"/>
      <c r="N38" s="369">
        <f t="shared" si="3"/>
        <v>0</v>
      </c>
    </row>
    <row r="39" spans="1:14" ht="15" thickBot="1">
      <c r="A39" s="367" t="s">
        <v>36</v>
      </c>
      <c r="B39" s="216"/>
      <c r="C39" s="216"/>
      <c r="D39" s="216"/>
      <c r="E39" s="216"/>
      <c r="F39" s="216"/>
      <c r="G39" s="216"/>
      <c r="H39" s="216"/>
      <c r="I39" s="216"/>
      <c r="J39" s="216"/>
      <c r="K39" s="216"/>
      <c r="L39" s="216"/>
      <c r="M39" s="216"/>
      <c r="N39" s="369">
        <f t="shared" si="3"/>
        <v>0</v>
      </c>
    </row>
    <row r="40" spans="1:14" ht="15" thickBot="1">
      <c r="A40" s="367" t="s">
        <v>37</v>
      </c>
      <c r="B40" s="216"/>
      <c r="C40" s="216"/>
      <c r="D40" s="216"/>
      <c r="E40" s="216"/>
      <c r="F40" s="216"/>
      <c r="G40" s="216"/>
      <c r="H40" s="216"/>
      <c r="I40" s="216"/>
      <c r="J40" s="216"/>
      <c r="K40" s="216"/>
      <c r="L40" s="216"/>
      <c r="M40" s="216"/>
      <c r="N40" s="369">
        <f t="shared" si="3"/>
        <v>0</v>
      </c>
    </row>
    <row r="41" spans="1:14" ht="15" thickBot="1">
      <c r="A41" s="367" t="s">
        <v>38</v>
      </c>
      <c r="B41" s="216"/>
      <c r="C41" s="216"/>
      <c r="D41" s="216"/>
      <c r="E41" s="216"/>
      <c r="F41" s="216"/>
      <c r="G41" s="216"/>
      <c r="H41" s="216"/>
      <c r="I41" s="216"/>
      <c r="J41" s="216"/>
      <c r="K41" s="216"/>
      <c r="L41" s="216"/>
      <c r="M41" s="216"/>
      <c r="N41" s="369">
        <f t="shared" si="3"/>
        <v>0</v>
      </c>
    </row>
    <row r="42" spans="1:14" ht="15" thickBot="1">
      <c r="A42" s="367" t="s">
        <v>39</v>
      </c>
      <c r="B42" s="216"/>
      <c r="C42" s="216"/>
      <c r="D42" s="216"/>
      <c r="E42" s="216"/>
      <c r="F42" s="216"/>
      <c r="G42" s="216"/>
      <c r="H42" s="216"/>
      <c r="I42" s="216"/>
      <c r="J42" s="216"/>
      <c r="K42" s="216"/>
      <c r="L42" s="216"/>
      <c r="M42" s="216"/>
      <c r="N42" s="369">
        <f t="shared" si="3"/>
        <v>0</v>
      </c>
    </row>
    <row r="43" spans="1:14" ht="15" thickBot="1">
      <c r="A43" s="367" t="s">
        <v>40</v>
      </c>
      <c r="B43" s="216"/>
      <c r="C43" s="216"/>
      <c r="D43" s="216"/>
      <c r="E43" s="216"/>
      <c r="F43" s="216"/>
      <c r="G43" s="216"/>
      <c r="H43" s="216"/>
      <c r="I43" s="216"/>
      <c r="J43" s="216"/>
      <c r="K43" s="216"/>
      <c r="L43" s="216"/>
      <c r="M43" s="216"/>
      <c r="N43" s="369">
        <f t="shared" si="3"/>
        <v>0</v>
      </c>
    </row>
    <row r="44" spans="1:14" ht="15" thickBot="1">
      <c r="A44" s="367" t="s">
        <v>41</v>
      </c>
      <c r="B44" s="216"/>
      <c r="C44" s="216"/>
      <c r="D44" s="216"/>
      <c r="E44" s="216"/>
      <c r="F44" s="216"/>
      <c r="G44" s="216"/>
      <c r="H44" s="216"/>
      <c r="I44" s="216"/>
      <c r="J44" s="216"/>
      <c r="K44" s="216"/>
      <c r="L44" s="216"/>
      <c r="M44" s="216"/>
      <c r="N44" s="369">
        <f t="shared" si="3"/>
        <v>0</v>
      </c>
    </row>
    <row r="45" spans="1:14" ht="15" thickBot="1">
      <c r="A45" s="367" t="s">
        <v>42</v>
      </c>
      <c r="B45" s="216"/>
      <c r="C45" s="216"/>
      <c r="D45" s="216"/>
      <c r="E45" s="216"/>
      <c r="F45" s="216"/>
      <c r="G45" s="216"/>
      <c r="H45" s="216"/>
      <c r="I45" s="216"/>
      <c r="J45" s="216"/>
      <c r="K45" s="216"/>
      <c r="L45" s="216"/>
      <c r="M45" s="216"/>
      <c r="N45" s="369">
        <f t="shared" si="3"/>
        <v>0</v>
      </c>
    </row>
    <row r="46" spans="1:14" ht="15" thickBot="1">
      <c r="A46" s="367" t="s">
        <v>43</v>
      </c>
      <c r="B46" s="216"/>
      <c r="C46" s="216"/>
      <c r="D46" s="216"/>
      <c r="E46" s="216"/>
      <c r="F46" s="216"/>
      <c r="G46" s="216"/>
      <c r="H46" s="216"/>
      <c r="I46" s="216"/>
      <c r="J46" s="216"/>
      <c r="K46" s="216"/>
      <c r="L46" s="216"/>
      <c r="M46" s="216"/>
      <c r="N46" s="369">
        <f t="shared" si="3"/>
        <v>0</v>
      </c>
    </row>
    <row r="47" spans="1:14" ht="15" thickBot="1">
      <c r="A47" s="367" t="s">
        <v>44</v>
      </c>
      <c r="B47" s="216"/>
      <c r="C47" s="216"/>
      <c r="D47" s="216"/>
      <c r="E47" s="216"/>
      <c r="F47" s="216"/>
      <c r="G47" s="216"/>
      <c r="H47" s="216"/>
      <c r="I47" s="216"/>
      <c r="J47" s="216"/>
      <c r="K47" s="216"/>
      <c r="L47" s="216"/>
      <c r="M47" s="216"/>
      <c r="N47" s="369">
        <f t="shared" si="3"/>
        <v>0</v>
      </c>
    </row>
    <row r="48" spans="1:14" ht="15" thickBot="1">
      <c r="A48" s="367" t="s">
        <v>45</v>
      </c>
      <c r="B48" s="216"/>
      <c r="C48" s="216"/>
      <c r="D48" s="216"/>
      <c r="E48" s="216"/>
      <c r="F48" s="216"/>
      <c r="G48" s="216"/>
      <c r="H48" s="216"/>
      <c r="I48" s="216"/>
      <c r="J48" s="216"/>
      <c r="K48" s="216"/>
      <c r="L48" s="216"/>
      <c r="M48" s="216"/>
      <c r="N48" s="369">
        <f t="shared" si="3"/>
        <v>0</v>
      </c>
    </row>
    <row r="49" spans="1:14" ht="15" thickBot="1">
      <c r="A49" s="367" t="s">
        <v>46</v>
      </c>
      <c r="B49" s="216"/>
      <c r="C49" s="216"/>
      <c r="D49" s="216"/>
      <c r="E49" s="216"/>
      <c r="F49" s="216"/>
      <c r="G49" s="216"/>
      <c r="H49" s="216"/>
      <c r="I49" s="216"/>
      <c r="J49" s="216"/>
      <c r="K49" s="216"/>
      <c r="L49" s="216"/>
      <c r="M49" s="216"/>
      <c r="N49" s="369">
        <f t="shared" si="3"/>
        <v>0</v>
      </c>
    </row>
    <row r="50" spans="1:14" ht="15" thickBot="1">
      <c r="A50" s="367" t="s">
        <v>47</v>
      </c>
      <c r="B50" s="216"/>
      <c r="C50" s="216"/>
      <c r="D50" s="216"/>
      <c r="E50" s="216"/>
      <c r="F50" s="216"/>
      <c r="G50" s="216"/>
      <c r="H50" s="216"/>
      <c r="I50" s="216"/>
      <c r="J50" s="216"/>
      <c r="K50" s="216"/>
      <c r="L50" s="216"/>
      <c r="M50" s="216"/>
      <c r="N50" s="369">
        <f t="shared" si="3"/>
        <v>0</v>
      </c>
    </row>
    <row r="51" spans="1:14" ht="15" thickBot="1">
      <c r="A51" s="367" t="s">
        <v>48</v>
      </c>
      <c r="B51" s="216"/>
      <c r="C51" s="216"/>
      <c r="D51" s="216"/>
      <c r="E51" s="216"/>
      <c r="F51" s="216"/>
      <c r="G51" s="216"/>
      <c r="H51" s="216"/>
      <c r="I51" s="216"/>
      <c r="J51" s="216"/>
      <c r="K51" s="216"/>
      <c r="L51" s="216"/>
      <c r="M51" s="216"/>
      <c r="N51" s="369">
        <f t="shared" si="3"/>
        <v>0</v>
      </c>
    </row>
    <row r="52" spans="1:14" ht="15" thickBot="1">
      <c r="A52" s="367" t="s">
        <v>49</v>
      </c>
      <c r="B52" s="216"/>
      <c r="C52" s="216"/>
      <c r="D52" s="216"/>
      <c r="E52" s="216"/>
      <c r="F52" s="216"/>
      <c r="G52" s="216"/>
      <c r="H52" s="216"/>
      <c r="I52" s="216"/>
      <c r="J52" s="216"/>
      <c r="K52" s="216"/>
      <c r="L52" s="216"/>
      <c r="M52" s="216"/>
      <c r="N52" s="369">
        <f t="shared" si="3"/>
        <v>0</v>
      </c>
    </row>
    <row r="53" spans="1:14" ht="15" thickBot="1">
      <c r="A53" s="367" t="s">
        <v>50</v>
      </c>
      <c r="B53" s="216"/>
      <c r="C53" s="216"/>
      <c r="D53" s="216"/>
      <c r="E53" s="216"/>
      <c r="F53" s="216"/>
      <c r="G53" s="216"/>
      <c r="H53" s="216"/>
      <c r="I53" s="216"/>
      <c r="J53" s="216"/>
      <c r="K53" s="216"/>
      <c r="L53" s="216"/>
      <c r="M53" s="216"/>
      <c r="N53" s="369">
        <f t="shared" si="3"/>
        <v>0</v>
      </c>
    </row>
    <row r="54" spans="1:14" ht="15" thickBot="1">
      <c r="A54" s="370" t="s">
        <v>51</v>
      </c>
      <c r="B54" s="216"/>
      <c r="C54" s="216"/>
      <c r="D54" s="216"/>
      <c r="E54" s="216"/>
      <c r="F54" s="216"/>
      <c r="G54" s="216"/>
      <c r="H54" s="216"/>
      <c r="I54" s="216"/>
      <c r="J54" s="216"/>
      <c r="K54" s="216"/>
      <c r="L54" s="216"/>
      <c r="M54" s="216"/>
      <c r="N54" s="369">
        <f t="shared" si="3"/>
        <v>0</v>
      </c>
    </row>
    <row r="55" spans="1:14" ht="15" thickBot="1">
      <c r="A55" s="371" t="s">
        <v>52</v>
      </c>
      <c r="B55" s="372">
        <f t="shared" ref="B55:N55" si="4">SUM(B33:B54)</f>
        <v>0</v>
      </c>
      <c r="C55" s="372">
        <f t="shared" ref="C55" si="5">SUM(C33:C54)</f>
        <v>0</v>
      </c>
      <c r="D55" s="373">
        <f t="shared" si="4"/>
        <v>0</v>
      </c>
      <c r="E55" s="373">
        <f t="shared" si="4"/>
        <v>0</v>
      </c>
      <c r="F55" s="373">
        <f t="shared" si="4"/>
        <v>0</v>
      </c>
      <c r="G55" s="373">
        <f t="shared" si="4"/>
        <v>0</v>
      </c>
      <c r="H55" s="373">
        <f t="shared" si="4"/>
        <v>0</v>
      </c>
      <c r="I55" s="374">
        <f t="shared" si="4"/>
        <v>0</v>
      </c>
      <c r="J55" s="375">
        <f t="shared" si="4"/>
        <v>0</v>
      </c>
      <c r="K55" s="376">
        <f t="shared" si="4"/>
        <v>0</v>
      </c>
      <c r="L55" s="373">
        <f t="shared" si="4"/>
        <v>0</v>
      </c>
      <c r="M55" s="377">
        <f t="shared" si="4"/>
        <v>0</v>
      </c>
      <c r="N55" s="221">
        <f t="shared" si="4"/>
        <v>0</v>
      </c>
    </row>
  </sheetData>
  <sheetProtection password="C08A" sheet="1" objects="1" scenarios="1" selectLockedCells="1"/>
  <dataValidations xWindow="370" yWindow="489" count="3">
    <dataValidation type="decimal" operator="greaterThanOrEqual" allowBlank="1" showInputMessage="1" showErrorMessage="1" errorTitle="Numeric Cell" error="This cell will only allow a numeric value" promptTitle="Numeric Cell" prompt="Please enter a numeric value" sqref="B55:M55 N4:N28 B4:M4 N32:N55 B32:M32 B27:M28">
      <formula1>0</formula1>
    </dataValidation>
    <dataValidation type="whole" operator="greaterThanOrEqual" allowBlank="1" showInputMessage="1" showErrorMessage="1" errorTitle="Numeric Cell" error="This cell will only allow a numeric value" promptTitle="Numeric Cell" prompt="Please enter a numeric value" sqref="B5:M26 B33:M54">
      <formula1>0</formula1>
    </dataValidation>
    <dataValidation type="decimal" operator="lessThanOrEqual" allowBlank="1" showInputMessage="1" showErrorMessage="1" errorTitle="Numeric Cell" error="This cell will only allow a numeric value" promptTitle="Numeric Cell" prompt="Please enter a numeric value" sqref="B29:M29">
      <formula1>1</formula1>
    </dataValidation>
  </dataValidations>
  <pageMargins left="0.70866141732283472" right="0.70866141732283472" top="0.74803149606299213" bottom="0.74803149606299213" header="0.31496062992125984" footer="0.31496062992125984"/>
  <pageSetup paperSize="9" scale="51" orientation="landscape"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Q1171"/>
  <sheetViews>
    <sheetView showGridLines="0" topLeftCell="A25" zoomScale="70" zoomScaleNormal="70" workbookViewId="0">
      <selection activeCell="B42" sqref="B42:M44"/>
    </sheetView>
  </sheetViews>
  <sheetFormatPr defaultColWidth="9.109375" defaultRowHeight="14.4"/>
  <cols>
    <col min="1" max="1" width="74.109375" style="568" customWidth="1"/>
    <col min="2" max="3" width="12.33203125" style="169" customWidth="1"/>
    <col min="4" max="4" width="14.44140625" style="169" customWidth="1"/>
    <col min="5" max="5" width="17.5546875" style="169" customWidth="1"/>
    <col min="6" max="7" width="16.109375" style="169" customWidth="1"/>
    <col min="8" max="8" width="13.6640625" style="169" customWidth="1"/>
    <col min="9" max="9" width="15.44140625" style="169" customWidth="1"/>
    <col min="10" max="10" width="13.6640625" style="169" customWidth="1"/>
    <col min="11" max="11" width="13.109375" style="169" customWidth="1"/>
    <col min="12" max="12" width="13" style="169" customWidth="1"/>
    <col min="13" max="14" width="11.33203125" style="169" customWidth="1"/>
    <col min="15" max="15" width="52.5546875" style="169" customWidth="1"/>
    <col min="16" max="16" width="45.109375" style="169" customWidth="1"/>
    <col min="17" max="16384" width="9.109375" style="169"/>
  </cols>
  <sheetData>
    <row r="1" spans="1:17" s="568" customFormat="1" ht="23.4">
      <c r="A1" s="775" t="s">
        <v>124</v>
      </c>
      <c r="B1" s="775"/>
    </row>
    <row r="2" spans="1:17" s="568" customFormat="1" ht="23.4">
      <c r="A2" s="553" t="s">
        <v>720</v>
      </c>
      <c r="B2" s="569"/>
      <c r="C2" s="569"/>
    </row>
    <row r="3" spans="1:17" s="568" customFormat="1" ht="21">
      <c r="A3" s="554"/>
      <c r="B3" s="570"/>
      <c r="C3" s="570"/>
      <c r="D3" s="570"/>
      <c r="E3" s="570"/>
      <c r="F3" s="570"/>
      <c r="G3" s="570"/>
      <c r="H3" s="570"/>
      <c r="I3" s="570"/>
      <c r="J3" s="570"/>
      <c r="K3" s="570"/>
      <c r="L3" s="570"/>
      <c r="M3" s="570"/>
      <c r="N3" s="570"/>
    </row>
    <row r="4" spans="1:17" s="568" customFormat="1" ht="30" customHeight="1">
      <c r="A4" s="555" t="s">
        <v>772</v>
      </c>
      <c r="B4" s="570"/>
      <c r="C4" s="570"/>
      <c r="D4" s="570"/>
      <c r="E4" s="570"/>
      <c r="F4" s="570"/>
      <c r="G4" s="570"/>
      <c r="H4" s="570"/>
      <c r="I4" s="570"/>
      <c r="J4" s="570"/>
      <c r="K4" s="570"/>
      <c r="L4" s="570"/>
      <c r="M4" s="570"/>
      <c r="N4" s="570"/>
    </row>
    <row r="5" spans="1:17" ht="62.4">
      <c r="A5" s="556" t="s">
        <v>104</v>
      </c>
      <c r="B5" s="256" t="s">
        <v>89</v>
      </c>
      <c r="C5" s="256" t="s">
        <v>90</v>
      </c>
      <c r="D5" s="256" t="s">
        <v>62</v>
      </c>
      <c r="E5" s="256" t="s">
        <v>91</v>
      </c>
      <c r="F5" s="256" t="s">
        <v>92</v>
      </c>
      <c r="G5" s="256" t="s">
        <v>868</v>
      </c>
      <c r="H5" s="256" t="s">
        <v>59</v>
      </c>
      <c r="I5" s="256" t="s">
        <v>131</v>
      </c>
      <c r="J5" s="256" t="s">
        <v>132</v>
      </c>
      <c r="K5" s="256" t="s">
        <v>93</v>
      </c>
      <c r="L5" s="256" t="s">
        <v>139</v>
      </c>
      <c r="M5" s="256" t="s">
        <v>413</v>
      </c>
      <c r="N5" s="256" t="s">
        <v>21</v>
      </c>
      <c r="O5" s="776" t="s">
        <v>721</v>
      </c>
      <c r="P5" s="776"/>
    </row>
    <row r="6" spans="1:17" s="208" customFormat="1" ht="15.6">
      <c r="A6" s="557" t="s">
        <v>597</v>
      </c>
      <c r="B6" s="382">
        <v>2.04</v>
      </c>
      <c r="C6" s="382">
        <v>4.6499999999999995</v>
      </c>
      <c r="D6" s="382">
        <v>0</v>
      </c>
      <c r="E6" s="382">
        <v>0</v>
      </c>
      <c r="F6" s="382">
        <v>1.3800000000000001</v>
      </c>
      <c r="G6" s="382">
        <v>7.4399999999999995</v>
      </c>
      <c r="H6" s="382">
        <v>0</v>
      </c>
      <c r="I6" s="382">
        <v>0</v>
      </c>
      <c r="J6" s="382">
        <v>0</v>
      </c>
      <c r="K6" s="382">
        <v>2.3699999999999997</v>
      </c>
      <c r="L6" s="382"/>
      <c r="M6" s="382">
        <v>0.01</v>
      </c>
      <c r="N6" s="383">
        <f>SUM(B6:M6)</f>
        <v>17.89</v>
      </c>
      <c r="O6" s="773"/>
      <c r="P6" s="773"/>
      <c r="Q6" s="169"/>
    </row>
    <row r="7" spans="1:17" s="208" customFormat="1" ht="15.6">
      <c r="A7" s="557" t="s">
        <v>598</v>
      </c>
      <c r="B7" s="382">
        <v>45.61</v>
      </c>
      <c r="C7" s="382">
        <v>35.659999999999997</v>
      </c>
      <c r="D7" s="382">
        <v>0</v>
      </c>
      <c r="E7" s="382">
        <v>0</v>
      </c>
      <c r="F7" s="382">
        <v>9.16</v>
      </c>
      <c r="G7" s="382">
        <v>3.17</v>
      </c>
      <c r="H7" s="382">
        <v>6.54</v>
      </c>
      <c r="I7" s="382">
        <v>0.01</v>
      </c>
      <c r="J7" s="382">
        <v>3.22</v>
      </c>
      <c r="K7" s="382">
        <v>13.22</v>
      </c>
      <c r="L7" s="382"/>
      <c r="M7" s="382">
        <v>0.83</v>
      </c>
      <c r="N7" s="383">
        <f>SUM(B7:M7)</f>
        <v>117.42</v>
      </c>
      <c r="O7" s="773"/>
      <c r="P7" s="773"/>
      <c r="Q7" s="169"/>
    </row>
    <row r="8" spans="1:17" s="208" customFormat="1" ht="15.6">
      <c r="A8" s="557" t="s">
        <v>599</v>
      </c>
      <c r="B8" s="382">
        <v>12.6</v>
      </c>
      <c r="C8" s="382">
        <v>7.32</v>
      </c>
      <c r="D8" s="382">
        <v>0</v>
      </c>
      <c r="E8" s="382">
        <v>0.01</v>
      </c>
      <c r="F8" s="382">
        <v>2.2799999999999998</v>
      </c>
      <c r="G8" s="382">
        <v>3.39</v>
      </c>
      <c r="H8" s="382">
        <v>4.08</v>
      </c>
      <c r="I8" s="382">
        <v>0.04</v>
      </c>
      <c r="J8" s="382">
        <v>1.04</v>
      </c>
      <c r="K8" s="382">
        <v>5.1499999999999995</v>
      </c>
      <c r="L8" s="382"/>
      <c r="M8" s="382">
        <v>8.4499999999999993</v>
      </c>
      <c r="N8" s="383">
        <f>SUM(B8:M8)</f>
        <v>44.36</v>
      </c>
      <c r="O8" s="773"/>
      <c r="P8" s="773"/>
      <c r="Q8" s="169"/>
    </row>
    <row r="9" spans="1:17" s="208" customFormat="1" ht="16.2" thickBot="1">
      <c r="A9" s="558" t="s">
        <v>600</v>
      </c>
      <c r="B9" s="382">
        <v>0.24</v>
      </c>
      <c r="C9" s="382">
        <v>0.3</v>
      </c>
      <c r="D9" s="382">
        <v>0</v>
      </c>
      <c r="E9" s="382">
        <v>0</v>
      </c>
      <c r="F9" s="382">
        <v>7.0000000000000007E-2</v>
      </c>
      <c r="G9" s="382">
        <v>7.0000000000000007E-2</v>
      </c>
      <c r="H9" s="382">
        <v>0.03</v>
      </c>
      <c r="I9" s="382">
        <v>0.01</v>
      </c>
      <c r="J9" s="382">
        <v>0.02</v>
      </c>
      <c r="K9" s="382">
        <v>7.0000000000000007E-2</v>
      </c>
      <c r="L9" s="382"/>
      <c r="M9" s="382">
        <v>0.06</v>
      </c>
      <c r="N9" s="383">
        <f>SUM(B9:M9)</f>
        <v>0.87000000000000033</v>
      </c>
      <c r="O9" s="773"/>
      <c r="P9" s="773"/>
      <c r="Q9" s="169"/>
    </row>
    <row r="10" spans="1:17" s="208" customFormat="1" ht="16.2" thickBot="1">
      <c r="A10" s="559" t="s">
        <v>391</v>
      </c>
      <c r="B10" s="384">
        <f t="shared" ref="B10:N10" si="0">SUM(B6:B9)</f>
        <v>60.49</v>
      </c>
      <c r="C10" s="384">
        <f t="shared" si="0"/>
        <v>47.929999999999993</v>
      </c>
      <c r="D10" s="384">
        <f t="shared" si="0"/>
        <v>0</v>
      </c>
      <c r="E10" s="384">
        <f t="shared" si="0"/>
        <v>0.01</v>
      </c>
      <c r="F10" s="384">
        <f t="shared" si="0"/>
        <v>12.89</v>
      </c>
      <c r="G10" s="384">
        <f t="shared" si="0"/>
        <v>14.07</v>
      </c>
      <c r="H10" s="384">
        <f t="shared" si="0"/>
        <v>10.65</v>
      </c>
      <c r="I10" s="384">
        <f t="shared" si="0"/>
        <v>6.0000000000000005E-2</v>
      </c>
      <c r="J10" s="384">
        <f t="shared" si="0"/>
        <v>4.2799999999999994</v>
      </c>
      <c r="K10" s="384">
        <f t="shared" si="0"/>
        <v>20.81</v>
      </c>
      <c r="L10" s="384">
        <f t="shared" si="0"/>
        <v>0</v>
      </c>
      <c r="M10" s="384">
        <f t="shared" si="0"/>
        <v>9.35</v>
      </c>
      <c r="N10" s="384">
        <f t="shared" si="0"/>
        <v>180.54000000000002</v>
      </c>
      <c r="O10" s="773"/>
      <c r="P10" s="773"/>
      <c r="Q10" s="169"/>
    </row>
    <row r="11" spans="1:17" s="208" customFormat="1" ht="15.6">
      <c r="A11" s="557" t="s">
        <v>447</v>
      </c>
      <c r="B11" s="382">
        <v>0</v>
      </c>
      <c r="C11" s="382">
        <v>7.0000000000000007E-2</v>
      </c>
      <c r="D11" s="382">
        <v>0</v>
      </c>
      <c r="E11" s="382">
        <v>0</v>
      </c>
      <c r="F11" s="382">
        <v>1.07</v>
      </c>
      <c r="G11" s="382">
        <v>2</v>
      </c>
      <c r="H11" s="382">
        <v>0</v>
      </c>
      <c r="I11" s="382">
        <v>0</v>
      </c>
      <c r="J11" s="382">
        <v>1.29</v>
      </c>
      <c r="K11" s="382">
        <v>0</v>
      </c>
      <c r="L11" s="382"/>
      <c r="M11" s="382">
        <v>0</v>
      </c>
      <c r="N11" s="383">
        <f t="shared" ref="N11:N27" si="1">SUM(B11:M11)</f>
        <v>4.43</v>
      </c>
      <c r="O11" s="777"/>
      <c r="P11" s="778"/>
      <c r="Q11" s="169"/>
    </row>
    <row r="12" spans="1:17" ht="15.6" customHeight="1">
      <c r="A12" s="557" t="s">
        <v>403</v>
      </c>
      <c r="B12" s="382">
        <v>15.11</v>
      </c>
      <c r="C12" s="382">
        <v>20.21</v>
      </c>
      <c r="D12" s="382">
        <v>0</v>
      </c>
      <c r="E12" s="382">
        <v>0</v>
      </c>
      <c r="F12" s="382">
        <v>20.16</v>
      </c>
      <c r="G12" s="382">
        <v>14.83</v>
      </c>
      <c r="H12" s="382">
        <v>0.5</v>
      </c>
      <c r="I12" s="382">
        <v>0</v>
      </c>
      <c r="J12" s="382">
        <v>0.51</v>
      </c>
      <c r="K12" s="382">
        <v>7.79</v>
      </c>
      <c r="L12" s="382"/>
      <c r="M12" s="382">
        <v>1.97</v>
      </c>
      <c r="N12" s="383">
        <f t="shared" si="1"/>
        <v>81.080000000000013</v>
      </c>
      <c r="O12" s="773" t="s">
        <v>606</v>
      </c>
      <c r="P12" s="773"/>
    </row>
    <row r="13" spans="1:17" s="208" customFormat="1" ht="15.6">
      <c r="A13" s="560" t="s">
        <v>69</v>
      </c>
      <c r="B13" s="382">
        <v>0</v>
      </c>
      <c r="C13" s="382">
        <v>0</v>
      </c>
      <c r="D13" s="382">
        <v>0</v>
      </c>
      <c r="E13" s="382">
        <v>0</v>
      </c>
      <c r="F13" s="382">
        <v>0</v>
      </c>
      <c r="G13" s="382">
        <v>0</v>
      </c>
      <c r="H13" s="382">
        <v>0</v>
      </c>
      <c r="I13" s="382">
        <v>0</v>
      </c>
      <c r="J13" s="382">
        <v>0</v>
      </c>
      <c r="K13" s="382">
        <v>0</v>
      </c>
      <c r="L13" s="382"/>
      <c r="M13" s="382">
        <v>0</v>
      </c>
      <c r="N13" s="386">
        <f t="shared" si="1"/>
        <v>0</v>
      </c>
      <c r="O13" s="773"/>
      <c r="P13" s="773"/>
      <c r="Q13" s="169"/>
    </row>
    <row r="14" spans="1:17" s="208" customFormat="1" ht="15.6">
      <c r="A14" s="557" t="s">
        <v>70</v>
      </c>
      <c r="B14" s="382">
        <v>15.5</v>
      </c>
      <c r="C14" s="382">
        <v>2.54</v>
      </c>
      <c r="D14" s="382">
        <v>0</v>
      </c>
      <c r="E14" s="382">
        <v>1</v>
      </c>
      <c r="F14" s="382">
        <v>3.54</v>
      </c>
      <c r="G14" s="382">
        <v>0.6</v>
      </c>
      <c r="H14" s="382">
        <v>2</v>
      </c>
      <c r="I14" s="382">
        <v>0.5</v>
      </c>
      <c r="J14" s="382">
        <v>0.5</v>
      </c>
      <c r="K14" s="382">
        <v>3.55</v>
      </c>
      <c r="L14" s="382"/>
      <c r="M14" s="382">
        <v>1.72</v>
      </c>
      <c r="N14" s="383">
        <f t="shared" si="1"/>
        <v>31.45</v>
      </c>
      <c r="O14" s="773"/>
      <c r="P14" s="773"/>
      <c r="Q14" s="169"/>
    </row>
    <row r="15" spans="1:17" s="208" customFormat="1" ht="15.6">
      <c r="A15" s="557" t="s">
        <v>71</v>
      </c>
      <c r="B15" s="382">
        <v>6.46</v>
      </c>
      <c r="C15" s="382">
        <v>6.25</v>
      </c>
      <c r="D15" s="382">
        <v>0</v>
      </c>
      <c r="E15" s="382">
        <v>0.8</v>
      </c>
      <c r="F15" s="382">
        <v>7.05</v>
      </c>
      <c r="G15" s="382">
        <v>0</v>
      </c>
      <c r="H15" s="382">
        <v>0.89</v>
      </c>
      <c r="I15" s="382">
        <v>1</v>
      </c>
      <c r="J15" s="382">
        <v>0.2</v>
      </c>
      <c r="K15" s="382">
        <v>4.9400000000000004</v>
      </c>
      <c r="L15" s="382"/>
      <c r="M15" s="382">
        <v>4.7699999999999996</v>
      </c>
      <c r="N15" s="383">
        <f t="shared" si="1"/>
        <v>32.36</v>
      </c>
      <c r="O15" s="773"/>
      <c r="P15" s="773"/>
      <c r="Q15" s="169"/>
    </row>
    <row r="16" spans="1:17" s="208" customFormat="1" ht="15.6">
      <c r="A16" s="557" t="s">
        <v>205</v>
      </c>
      <c r="B16" s="382">
        <v>0.27</v>
      </c>
      <c r="C16" s="382">
        <v>1.69</v>
      </c>
      <c r="D16" s="382">
        <v>0</v>
      </c>
      <c r="E16" s="382">
        <v>0</v>
      </c>
      <c r="F16" s="382">
        <v>1.69</v>
      </c>
      <c r="G16" s="382">
        <v>0</v>
      </c>
      <c r="H16" s="382">
        <v>0.23</v>
      </c>
      <c r="I16" s="382">
        <v>0</v>
      </c>
      <c r="J16" s="382">
        <v>0.6</v>
      </c>
      <c r="K16" s="382">
        <v>0</v>
      </c>
      <c r="L16" s="382"/>
      <c r="M16" s="382">
        <v>0.54</v>
      </c>
      <c r="N16" s="383">
        <f t="shared" si="1"/>
        <v>5.0199999999999996</v>
      </c>
      <c r="O16" s="773"/>
      <c r="P16" s="773"/>
      <c r="Q16" s="169"/>
    </row>
    <row r="17" spans="1:17" s="208" customFormat="1" ht="15.6">
      <c r="A17" s="557" t="s">
        <v>85</v>
      </c>
      <c r="B17" s="382">
        <v>7.81</v>
      </c>
      <c r="C17" s="382">
        <v>1.77</v>
      </c>
      <c r="D17" s="382">
        <v>0</v>
      </c>
      <c r="E17" s="382">
        <v>0</v>
      </c>
      <c r="F17" s="382">
        <v>1.77</v>
      </c>
      <c r="G17" s="382">
        <v>0.02</v>
      </c>
      <c r="H17" s="382">
        <v>0.79</v>
      </c>
      <c r="I17" s="382">
        <v>0</v>
      </c>
      <c r="J17" s="382">
        <v>0</v>
      </c>
      <c r="K17" s="382">
        <v>4.5</v>
      </c>
      <c r="L17" s="382"/>
      <c r="M17" s="382">
        <v>0.35</v>
      </c>
      <c r="N17" s="383">
        <f t="shared" si="1"/>
        <v>17.010000000000002</v>
      </c>
      <c r="O17" s="773"/>
      <c r="P17" s="773"/>
      <c r="Q17" s="169"/>
    </row>
    <row r="18" spans="1:17" s="208" customFormat="1" ht="15.6">
      <c r="A18" s="557" t="s">
        <v>455</v>
      </c>
      <c r="B18" s="382">
        <v>14.7</v>
      </c>
      <c r="C18" s="382">
        <v>0.88</v>
      </c>
      <c r="D18" s="382">
        <v>0</v>
      </c>
      <c r="E18" s="382">
        <v>0</v>
      </c>
      <c r="F18" s="382">
        <v>0.88</v>
      </c>
      <c r="G18" s="382">
        <v>0</v>
      </c>
      <c r="H18" s="382">
        <v>1.05</v>
      </c>
      <c r="I18" s="382">
        <v>0</v>
      </c>
      <c r="J18" s="382">
        <v>0</v>
      </c>
      <c r="K18" s="382">
        <v>6.02</v>
      </c>
      <c r="L18" s="382"/>
      <c r="M18" s="382">
        <v>0.44</v>
      </c>
      <c r="N18" s="383">
        <f t="shared" si="1"/>
        <v>23.970000000000002</v>
      </c>
      <c r="O18" s="773"/>
      <c r="P18" s="773"/>
      <c r="Q18" s="169"/>
    </row>
    <row r="19" spans="1:17" s="208" customFormat="1" ht="15.6">
      <c r="A19" s="557" t="s">
        <v>479</v>
      </c>
      <c r="B19" s="382">
        <v>3</v>
      </c>
      <c r="C19" s="382">
        <v>0</v>
      </c>
      <c r="D19" s="382">
        <v>0</v>
      </c>
      <c r="E19" s="382">
        <v>0</v>
      </c>
      <c r="F19" s="382">
        <v>0</v>
      </c>
      <c r="G19" s="382">
        <v>0</v>
      </c>
      <c r="H19" s="382">
        <v>0</v>
      </c>
      <c r="I19" s="382">
        <v>0</v>
      </c>
      <c r="J19" s="382">
        <v>0</v>
      </c>
      <c r="K19" s="382">
        <v>0</v>
      </c>
      <c r="L19" s="382"/>
      <c r="M19" s="382">
        <v>0</v>
      </c>
      <c r="N19" s="383">
        <f t="shared" si="1"/>
        <v>3</v>
      </c>
      <c r="O19" s="773"/>
      <c r="P19" s="773"/>
      <c r="Q19" s="169"/>
    </row>
    <row r="20" spans="1:17" ht="15.6">
      <c r="A20" s="557" t="s">
        <v>73</v>
      </c>
      <c r="B20" s="382">
        <v>0.8</v>
      </c>
      <c r="C20" s="382">
        <v>0</v>
      </c>
      <c r="D20" s="382">
        <v>0</v>
      </c>
      <c r="E20" s="382">
        <v>0</v>
      </c>
      <c r="F20" s="382">
        <v>0</v>
      </c>
      <c r="G20" s="382">
        <v>0</v>
      </c>
      <c r="H20" s="382">
        <v>0.6</v>
      </c>
      <c r="I20" s="382">
        <v>0</v>
      </c>
      <c r="J20" s="382">
        <v>0</v>
      </c>
      <c r="K20" s="382">
        <v>0</v>
      </c>
      <c r="L20" s="382"/>
      <c r="M20" s="382">
        <v>0</v>
      </c>
      <c r="N20" s="383">
        <f t="shared" si="1"/>
        <v>1.4</v>
      </c>
      <c r="O20" s="773"/>
      <c r="P20" s="773"/>
    </row>
    <row r="21" spans="1:17" ht="15.6">
      <c r="A21" s="557" t="s">
        <v>419</v>
      </c>
      <c r="B21" s="382">
        <v>0</v>
      </c>
      <c r="C21" s="382">
        <v>0</v>
      </c>
      <c r="D21" s="382">
        <v>0</v>
      </c>
      <c r="E21" s="382">
        <v>0</v>
      </c>
      <c r="F21" s="382">
        <v>0</v>
      </c>
      <c r="G21" s="382">
        <v>0</v>
      </c>
      <c r="H21" s="382">
        <v>0</v>
      </c>
      <c r="I21" s="382">
        <v>0</v>
      </c>
      <c r="J21" s="382">
        <v>0</v>
      </c>
      <c r="K21" s="382">
        <v>0</v>
      </c>
      <c r="L21" s="382"/>
      <c r="M21" s="382">
        <v>0</v>
      </c>
      <c r="N21" s="383">
        <f t="shared" si="1"/>
        <v>0</v>
      </c>
      <c r="O21" s="773" t="s">
        <v>605</v>
      </c>
      <c r="P21" s="773"/>
    </row>
    <row r="22" spans="1:17" ht="15.6">
      <c r="A22" s="557" t="s">
        <v>72</v>
      </c>
      <c r="B22" s="382">
        <v>0</v>
      </c>
      <c r="C22" s="382">
        <v>0</v>
      </c>
      <c r="D22" s="382">
        <v>0</v>
      </c>
      <c r="E22" s="382">
        <v>0</v>
      </c>
      <c r="F22" s="382">
        <v>0</v>
      </c>
      <c r="G22" s="382">
        <v>0</v>
      </c>
      <c r="H22" s="382">
        <v>0</v>
      </c>
      <c r="I22" s="382">
        <v>0</v>
      </c>
      <c r="J22" s="382">
        <v>0</v>
      </c>
      <c r="K22" s="382">
        <v>0</v>
      </c>
      <c r="L22" s="382"/>
      <c r="M22" s="382">
        <v>0</v>
      </c>
      <c r="N22" s="383">
        <f t="shared" si="1"/>
        <v>0</v>
      </c>
      <c r="O22" s="773"/>
      <c r="P22" s="773"/>
    </row>
    <row r="23" spans="1:17" ht="15.6">
      <c r="A23" s="557" t="s">
        <v>74</v>
      </c>
      <c r="B23" s="382">
        <v>3.57</v>
      </c>
      <c r="C23" s="382">
        <v>0.65</v>
      </c>
      <c r="D23" s="382">
        <v>0</v>
      </c>
      <c r="E23" s="382">
        <v>0</v>
      </c>
      <c r="F23" s="382">
        <v>0.65</v>
      </c>
      <c r="G23" s="382">
        <v>0.36</v>
      </c>
      <c r="H23" s="382">
        <v>1.07</v>
      </c>
      <c r="I23" s="382">
        <v>0.03</v>
      </c>
      <c r="J23" s="382">
        <v>0.04</v>
      </c>
      <c r="K23" s="382">
        <v>0.57999999999999996</v>
      </c>
      <c r="L23" s="382"/>
      <c r="M23" s="382">
        <v>1.27</v>
      </c>
      <c r="N23" s="383">
        <f t="shared" si="1"/>
        <v>8.2200000000000006</v>
      </c>
      <c r="O23" s="773"/>
      <c r="P23" s="773"/>
    </row>
    <row r="24" spans="1:17" ht="15.6">
      <c r="A24" s="557" t="s">
        <v>75</v>
      </c>
      <c r="B24" s="382">
        <v>35.869999999999997</v>
      </c>
      <c r="C24" s="382">
        <v>7.49</v>
      </c>
      <c r="D24" s="382">
        <v>0</v>
      </c>
      <c r="E24" s="382">
        <v>0.43000000000000005</v>
      </c>
      <c r="F24" s="382">
        <v>7.92</v>
      </c>
      <c r="G24" s="382">
        <v>2.0499999999999998</v>
      </c>
      <c r="H24" s="382">
        <v>1.46</v>
      </c>
      <c r="I24" s="382">
        <v>1.21</v>
      </c>
      <c r="J24" s="382">
        <v>1.27</v>
      </c>
      <c r="K24" s="382">
        <v>2.7</v>
      </c>
      <c r="L24" s="382"/>
      <c r="M24" s="382">
        <v>4.54</v>
      </c>
      <c r="N24" s="383">
        <f t="shared" si="1"/>
        <v>64.940000000000012</v>
      </c>
      <c r="O24" s="774"/>
      <c r="P24" s="774"/>
    </row>
    <row r="25" spans="1:17" ht="16.2" thickBot="1">
      <c r="A25" s="557" t="s">
        <v>66</v>
      </c>
      <c r="B25" s="382">
        <v>1.43</v>
      </c>
      <c r="C25" s="382">
        <v>1.2</v>
      </c>
      <c r="D25" s="382">
        <v>0</v>
      </c>
      <c r="E25" s="382">
        <v>0</v>
      </c>
      <c r="F25" s="382">
        <v>1.2</v>
      </c>
      <c r="G25" s="382">
        <v>0</v>
      </c>
      <c r="H25" s="382">
        <v>0.2</v>
      </c>
      <c r="I25" s="382">
        <v>4</v>
      </c>
      <c r="J25" s="382">
        <v>0.2</v>
      </c>
      <c r="K25" s="382">
        <v>2.5</v>
      </c>
      <c r="L25" s="382"/>
      <c r="M25" s="382">
        <v>1.57</v>
      </c>
      <c r="N25" s="387">
        <f t="shared" si="1"/>
        <v>12.3</v>
      </c>
      <c r="O25" s="774"/>
      <c r="P25" s="774"/>
    </row>
    <row r="26" spans="1:17" ht="16.2" thickBot="1">
      <c r="A26" s="561" t="s">
        <v>958</v>
      </c>
      <c r="B26" s="384">
        <f t="shared" ref="B26:M26" si="2">SUM(B10:B25)</f>
        <v>165.01</v>
      </c>
      <c r="C26" s="384">
        <f t="shared" si="2"/>
        <v>90.679999999999993</v>
      </c>
      <c r="D26" s="384">
        <f t="shared" si="2"/>
        <v>0</v>
      </c>
      <c r="E26" s="384">
        <f t="shared" si="2"/>
        <v>2.2400000000000002</v>
      </c>
      <c r="F26" s="384">
        <f t="shared" si="2"/>
        <v>58.820000000000007</v>
      </c>
      <c r="G26" s="384">
        <f t="shared" si="2"/>
        <v>33.93</v>
      </c>
      <c r="H26" s="384">
        <f t="shared" si="2"/>
        <v>19.440000000000005</v>
      </c>
      <c r="I26" s="384">
        <f t="shared" si="2"/>
        <v>6.8</v>
      </c>
      <c r="J26" s="384">
        <f t="shared" si="2"/>
        <v>8.8899999999999988</v>
      </c>
      <c r="K26" s="384">
        <f t="shared" si="2"/>
        <v>53.39</v>
      </c>
      <c r="L26" s="384">
        <f t="shared" si="2"/>
        <v>0</v>
      </c>
      <c r="M26" s="384">
        <f t="shared" si="2"/>
        <v>26.520000000000003</v>
      </c>
      <c r="N26" s="388">
        <f t="shared" si="1"/>
        <v>465.71999999999997</v>
      </c>
      <c r="O26" s="286"/>
    </row>
    <row r="27" spans="1:17" ht="15.6">
      <c r="A27" s="562" t="s">
        <v>791</v>
      </c>
      <c r="B27" s="382"/>
      <c r="C27" s="382"/>
      <c r="D27" s="382"/>
      <c r="E27" s="382"/>
      <c r="F27" s="382"/>
      <c r="G27" s="382"/>
      <c r="H27" s="382"/>
      <c r="I27" s="382"/>
      <c r="J27" s="382"/>
      <c r="K27" s="382"/>
      <c r="L27" s="382"/>
      <c r="M27" s="382"/>
      <c r="N27" s="389">
        <f t="shared" si="1"/>
        <v>0</v>
      </c>
      <c r="O27" s="286"/>
    </row>
    <row r="28" spans="1:17" ht="42.75" customHeight="1">
      <c r="A28" s="563"/>
      <c r="B28" s="390"/>
      <c r="C28" s="390"/>
      <c r="D28" s="390"/>
      <c r="E28" s="390"/>
      <c r="F28" s="390"/>
      <c r="G28" s="390"/>
      <c r="H28" s="390"/>
      <c r="I28" s="390"/>
      <c r="J28" s="390"/>
      <c r="K28" s="390"/>
      <c r="L28" s="390"/>
      <c r="M28" s="390"/>
      <c r="N28" s="390"/>
      <c r="O28" s="390"/>
    </row>
    <row r="29" spans="1:17" ht="62.4">
      <c r="A29" s="564" t="s">
        <v>722</v>
      </c>
      <c r="B29" s="256" t="s">
        <v>89</v>
      </c>
      <c r="C29" s="256" t="s">
        <v>90</v>
      </c>
      <c r="D29" s="256" t="s">
        <v>62</v>
      </c>
      <c r="E29" s="256" t="s">
        <v>91</v>
      </c>
      <c r="F29" s="256" t="s">
        <v>92</v>
      </c>
      <c r="G29" s="256" t="s">
        <v>868</v>
      </c>
      <c r="H29" s="256" t="s">
        <v>59</v>
      </c>
      <c r="I29" s="256" t="s">
        <v>131</v>
      </c>
      <c r="J29" s="256" t="s">
        <v>132</v>
      </c>
      <c r="K29" s="256" t="s">
        <v>93</v>
      </c>
      <c r="L29" s="256" t="s">
        <v>139</v>
      </c>
      <c r="M29" s="256" t="s">
        <v>413</v>
      </c>
      <c r="N29" s="256" t="s">
        <v>21</v>
      </c>
      <c r="O29" s="390"/>
    </row>
    <row r="30" spans="1:17" s="208" customFormat="1" ht="15.6">
      <c r="A30" s="557" t="s">
        <v>189</v>
      </c>
      <c r="B30" s="382">
        <v>128.69</v>
      </c>
      <c r="C30" s="382">
        <v>83.32</v>
      </c>
      <c r="D30" s="382"/>
      <c r="E30" s="382">
        <v>1.81</v>
      </c>
      <c r="F30" s="382">
        <v>51.030000000000008</v>
      </c>
      <c r="G30" s="382">
        <v>31.52</v>
      </c>
      <c r="H30" s="382">
        <v>17.690000000000005</v>
      </c>
      <c r="I30" s="382">
        <v>5.56</v>
      </c>
      <c r="J30" s="382">
        <v>7.5799999999999983</v>
      </c>
      <c r="K30" s="382">
        <v>50.11</v>
      </c>
      <c r="L30" s="382"/>
      <c r="M30" s="382">
        <v>20.71</v>
      </c>
      <c r="N30" s="391">
        <f t="shared" ref="N30:N35" si="3">SUM(B30:M30)</f>
        <v>398.02</v>
      </c>
      <c r="O30" s="390"/>
      <c r="P30" s="169"/>
      <c r="Q30" s="169"/>
    </row>
    <row r="31" spans="1:17" s="208" customFormat="1" ht="15.6">
      <c r="A31" s="557" t="s">
        <v>190</v>
      </c>
      <c r="B31" s="382">
        <v>39.44</v>
      </c>
      <c r="C31" s="382">
        <v>8.14</v>
      </c>
      <c r="D31" s="382">
        <v>0</v>
      </c>
      <c r="E31" s="382">
        <v>0.43000000000000005</v>
      </c>
      <c r="F31" s="382">
        <v>8.57</v>
      </c>
      <c r="G31" s="382">
        <v>2.4099999999999997</v>
      </c>
      <c r="H31" s="382">
        <v>2.5300000000000002</v>
      </c>
      <c r="I31" s="382">
        <v>1.24</v>
      </c>
      <c r="J31" s="382">
        <v>1.31</v>
      </c>
      <c r="K31" s="382">
        <v>3.2800000000000002</v>
      </c>
      <c r="L31" s="382"/>
      <c r="M31" s="382">
        <v>5.8100000000000005</v>
      </c>
      <c r="N31" s="391">
        <f t="shared" si="3"/>
        <v>73.16</v>
      </c>
      <c r="O31" s="390"/>
      <c r="P31" s="169"/>
      <c r="Q31" s="169"/>
    </row>
    <row r="32" spans="1:17" s="208" customFormat="1" ht="15.6">
      <c r="A32" s="557" t="s">
        <v>956</v>
      </c>
      <c r="B32" s="391">
        <f t="shared" ref="B32:M32" si="4">SUM(B30:B31)</f>
        <v>168.13</v>
      </c>
      <c r="C32" s="391">
        <f t="shared" si="4"/>
        <v>91.46</v>
      </c>
      <c r="D32" s="391">
        <f t="shared" si="4"/>
        <v>0</v>
      </c>
      <c r="E32" s="391">
        <f t="shared" si="4"/>
        <v>2.2400000000000002</v>
      </c>
      <c r="F32" s="391">
        <f t="shared" si="4"/>
        <v>59.600000000000009</v>
      </c>
      <c r="G32" s="391">
        <f t="shared" si="4"/>
        <v>33.93</v>
      </c>
      <c r="H32" s="391">
        <f t="shared" si="4"/>
        <v>20.220000000000006</v>
      </c>
      <c r="I32" s="391">
        <f t="shared" si="4"/>
        <v>6.8</v>
      </c>
      <c r="J32" s="391">
        <f t="shared" si="4"/>
        <v>8.8899999999999988</v>
      </c>
      <c r="K32" s="391">
        <f t="shared" si="4"/>
        <v>53.39</v>
      </c>
      <c r="L32" s="391">
        <f t="shared" si="4"/>
        <v>0</v>
      </c>
      <c r="M32" s="391">
        <f t="shared" si="4"/>
        <v>26.520000000000003</v>
      </c>
      <c r="N32" s="391">
        <f t="shared" si="3"/>
        <v>471.18</v>
      </c>
      <c r="O32" s="390"/>
      <c r="P32" s="169"/>
      <c r="Q32" s="169"/>
    </row>
    <row r="33" spans="1:17" s="208" customFormat="1" ht="15.6">
      <c r="A33" s="557" t="s">
        <v>4</v>
      </c>
      <c r="B33" s="382"/>
      <c r="C33" s="382"/>
      <c r="D33" s="382"/>
      <c r="E33" s="382"/>
      <c r="F33" s="382"/>
      <c r="G33" s="382"/>
      <c r="H33" s="382"/>
      <c r="I33" s="382"/>
      <c r="J33" s="382"/>
      <c r="K33" s="382">
        <v>6.8</v>
      </c>
      <c r="L33" s="382"/>
      <c r="M33" s="382"/>
      <c r="N33" s="391">
        <f t="shared" si="3"/>
        <v>6.8</v>
      </c>
      <c r="O33" s="390"/>
      <c r="P33" s="169"/>
      <c r="Q33" s="169"/>
    </row>
    <row r="34" spans="1:17" s="208" customFormat="1" ht="15.6">
      <c r="A34" s="557" t="s">
        <v>602</v>
      </c>
      <c r="B34" s="382"/>
      <c r="C34" s="382"/>
      <c r="D34" s="382"/>
      <c r="E34" s="382"/>
      <c r="F34" s="382"/>
      <c r="G34" s="382"/>
      <c r="H34" s="382"/>
      <c r="I34" s="382"/>
      <c r="J34" s="382"/>
      <c r="K34" s="382">
        <v>0</v>
      </c>
      <c r="L34" s="382"/>
      <c r="M34" s="382"/>
      <c r="N34" s="391">
        <f t="shared" si="3"/>
        <v>0</v>
      </c>
      <c r="O34" s="390"/>
      <c r="P34" s="169"/>
      <c r="Q34" s="169"/>
    </row>
    <row r="35" spans="1:17" s="208" customFormat="1" ht="15.6">
      <c r="A35" s="557" t="s">
        <v>603</v>
      </c>
      <c r="B35" s="391">
        <f t="shared" ref="B35:M35" si="5">SUM(B33:B34)</f>
        <v>0</v>
      </c>
      <c r="C35" s="391">
        <f t="shared" si="5"/>
        <v>0</v>
      </c>
      <c r="D35" s="391">
        <f t="shared" si="5"/>
        <v>0</v>
      </c>
      <c r="E35" s="391">
        <f t="shared" si="5"/>
        <v>0</v>
      </c>
      <c r="F35" s="391">
        <f t="shared" si="5"/>
        <v>0</v>
      </c>
      <c r="G35" s="391">
        <f t="shared" si="5"/>
        <v>0</v>
      </c>
      <c r="H35" s="391">
        <f t="shared" si="5"/>
        <v>0</v>
      </c>
      <c r="I35" s="391">
        <f t="shared" si="5"/>
        <v>0</v>
      </c>
      <c r="J35" s="391">
        <f t="shared" si="5"/>
        <v>0</v>
      </c>
      <c r="K35" s="391">
        <f t="shared" si="5"/>
        <v>6.8</v>
      </c>
      <c r="L35" s="391">
        <f t="shared" si="5"/>
        <v>0</v>
      </c>
      <c r="M35" s="391">
        <f t="shared" si="5"/>
        <v>0</v>
      </c>
      <c r="N35" s="391">
        <f t="shared" si="3"/>
        <v>6.8</v>
      </c>
      <c r="O35" s="390"/>
      <c r="P35" s="169"/>
      <c r="Q35" s="169"/>
    </row>
    <row r="36" spans="1:17" s="208" customFormat="1" ht="16.2" thickBot="1">
      <c r="A36" s="557" t="s">
        <v>6</v>
      </c>
      <c r="B36" s="247"/>
      <c r="C36" s="247"/>
      <c r="D36" s="247"/>
      <c r="E36" s="247"/>
      <c r="F36" s="247"/>
      <c r="G36" s="247"/>
      <c r="H36" s="247"/>
      <c r="I36" s="247"/>
      <c r="J36" s="247"/>
      <c r="K36" s="247">
        <v>0.01</v>
      </c>
      <c r="L36" s="247"/>
      <c r="M36" s="247"/>
      <c r="N36" s="392"/>
      <c r="O36" s="390"/>
      <c r="P36" s="169"/>
      <c r="Q36" s="169"/>
    </row>
    <row r="37" spans="1:17" s="208" customFormat="1" ht="16.2" thickBot="1">
      <c r="A37" s="557" t="s">
        <v>7</v>
      </c>
      <c r="B37" s="247"/>
      <c r="C37" s="247"/>
      <c r="D37" s="247"/>
      <c r="E37" s="247"/>
      <c r="F37" s="247"/>
      <c r="G37" s="247"/>
      <c r="H37" s="247"/>
      <c r="I37" s="247"/>
      <c r="J37" s="247"/>
      <c r="K37" s="247">
        <v>0.08</v>
      </c>
      <c r="L37" s="247"/>
      <c r="M37" s="247"/>
      <c r="N37" s="392"/>
      <c r="O37" s="390"/>
      <c r="P37" s="169"/>
      <c r="Q37" s="169"/>
    </row>
    <row r="38" spans="1:17" s="208" customFormat="1" ht="15.6">
      <c r="A38" s="557" t="s">
        <v>671</v>
      </c>
      <c r="B38" s="393"/>
      <c r="C38" s="393"/>
      <c r="D38" s="393"/>
      <c r="E38" s="393"/>
      <c r="F38" s="393"/>
      <c r="G38" s="393"/>
      <c r="H38" s="393"/>
      <c r="I38" s="393"/>
      <c r="J38" s="393"/>
      <c r="K38" s="393"/>
      <c r="L38" s="393"/>
      <c r="M38" s="393"/>
      <c r="N38" s="394">
        <f t="shared" ref="N38:N44" si="6">SUM(B38:M38)</f>
        <v>0</v>
      </c>
      <c r="O38" s="390"/>
      <c r="P38" s="169"/>
      <c r="Q38" s="169"/>
    </row>
    <row r="39" spans="1:17" s="208" customFormat="1" ht="15.6">
      <c r="A39" s="557" t="s">
        <v>672</v>
      </c>
      <c r="B39" s="393"/>
      <c r="C39" s="393"/>
      <c r="D39" s="393"/>
      <c r="E39" s="393"/>
      <c r="F39" s="393"/>
      <c r="G39" s="393"/>
      <c r="H39" s="393"/>
      <c r="I39" s="393"/>
      <c r="J39" s="393"/>
      <c r="K39" s="393"/>
      <c r="L39" s="393"/>
      <c r="M39" s="393"/>
      <c r="N39" s="394">
        <f t="shared" si="6"/>
        <v>0</v>
      </c>
      <c r="O39" s="390"/>
      <c r="P39" s="169"/>
      <c r="Q39" s="169"/>
    </row>
    <row r="40" spans="1:17" s="208" customFormat="1" ht="15.6">
      <c r="A40" s="557" t="s">
        <v>673</v>
      </c>
      <c r="B40" s="394">
        <f t="shared" ref="B40:M40" si="7">SUM(B38:B39)</f>
        <v>0</v>
      </c>
      <c r="C40" s="394">
        <f t="shared" si="7"/>
        <v>0</v>
      </c>
      <c r="D40" s="394">
        <f t="shared" si="7"/>
        <v>0</v>
      </c>
      <c r="E40" s="394">
        <f t="shared" si="7"/>
        <v>0</v>
      </c>
      <c r="F40" s="394">
        <f t="shared" si="7"/>
        <v>0</v>
      </c>
      <c r="G40" s="394">
        <f t="shared" si="7"/>
        <v>0</v>
      </c>
      <c r="H40" s="394">
        <f t="shared" si="7"/>
        <v>0</v>
      </c>
      <c r="I40" s="394">
        <f t="shared" si="7"/>
        <v>0</v>
      </c>
      <c r="J40" s="394">
        <f t="shared" si="7"/>
        <v>0</v>
      </c>
      <c r="K40" s="394">
        <f t="shared" si="7"/>
        <v>0</v>
      </c>
      <c r="L40" s="394">
        <f t="shared" si="7"/>
        <v>0</v>
      </c>
      <c r="M40" s="394">
        <f t="shared" si="7"/>
        <v>0</v>
      </c>
      <c r="N40" s="394">
        <f t="shared" si="6"/>
        <v>0</v>
      </c>
      <c r="O40" s="390"/>
      <c r="P40" s="169"/>
      <c r="Q40" s="169"/>
    </row>
    <row r="41" spans="1:17" s="208" customFormat="1" ht="15.6">
      <c r="A41" s="557" t="s">
        <v>674</v>
      </c>
      <c r="B41" s="393"/>
      <c r="C41" s="393"/>
      <c r="D41" s="393"/>
      <c r="E41" s="393"/>
      <c r="F41" s="393"/>
      <c r="G41" s="393"/>
      <c r="H41" s="393"/>
      <c r="I41" s="393"/>
      <c r="J41" s="393"/>
      <c r="K41" s="393"/>
      <c r="L41" s="393"/>
      <c r="M41" s="393"/>
      <c r="N41" s="394">
        <f t="shared" si="6"/>
        <v>0</v>
      </c>
      <c r="O41" s="390"/>
      <c r="P41" s="169"/>
      <c r="Q41" s="169"/>
    </row>
    <row r="42" spans="1:17" s="208" customFormat="1" ht="15.6">
      <c r="A42" s="557" t="s">
        <v>675</v>
      </c>
      <c r="B42" s="393">
        <v>8220</v>
      </c>
      <c r="C42" s="393">
        <v>5676</v>
      </c>
      <c r="D42" s="393"/>
      <c r="E42" s="393">
        <v>82</v>
      </c>
      <c r="F42" s="393">
        <v>2332</v>
      </c>
      <c r="G42" s="393">
        <v>2459</v>
      </c>
      <c r="H42" s="393">
        <v>1151</v>
      </c>
      <c r="I42" s="393">
        <v>512</v>
      </c>
      <c r="J42" s="393">
        <v>668</v>
      </c>
      <c r="K42" s="393">
        <v>1068</v>
      </c>
      <c r="L42" s="393">
        <v>664</v>
      </c>
      <c r="M42" s="393">
        <v>1213</v>
      </c>
      <c r="N42" s="394">
        <f t="shared" si="6"/>
        <v>24045</v>
      </c>
      <c r="O42" s="390"/>
      <c r="P42" s="169"/>
      <c r="Q42" s="169"/>
    </row>
    <row r="43" spans="1:17" ht="15.6">
      <c r="A43" s="565" t="s">
        <v>723</v>
      </c>
      <c r="B43" s="393">
        <f>3776649+3222831</f>
        <v>6999480</v>
      </c>
      <c r="C43" s="393">
        <f>2094920+834598</f>
        <v>2929518</v>
      </c>
      <c r="D43" s="393"/>
      <c r="E43" s="393">
        <f>78972+3431</f>
        <v>82403</v>
      </c>
      <c r="F43" s="393">
        <f>2038814+274421</f>
        <v>2313235</v>
      </c>
      <c r="G43" s="393">
        <f>1107996+98573</f>
        <v>1206569</v>
      </c>
      <c r="H43" s="393">
        <f>772814+308580</f>
        <v>1081394</v>
      </c>
      <c r="I43" s="393">
        <f>338274+14278</f>
        <v>352552</v>
      </c>
      <c r="J43" s="393">
        <f>317725+18628</f>
        <v>336353</v>
      </c>
      <c r="K43" s="393">
        <f>2007797+1148534</f>
        <v>3156331</v>
      </c>
      <c r="L43" s="393">
        <f>85026+347378</f>
        <v>432404</v>
      </c>
      <c r="M43" s="393">
        <f>600165+273625</f>
        <v>873790</v>
      </c>
      <c r="N43" s="394">
        <f t="shared" si="6"/>
        <v>19764029</v>
      </c>
      <c r="O43" s="286"/>
    </row>
    <row r="44" spans="1:17" ht="15.6">
      <c r="A44" s="565" t="s">
        <v>724</v>
      </c>
      <c r="B44" s="393">
        <f>1267555+506910</f>
        <v>1774465</v>
      </c>
      <c r="C44" s="393">
        <f>133497+312745</f>
        <v>446242</v>
      </c>
      <c r="D44" s="393"/>
      <c r="E44" s="393">
        <f>74873+7654</f>
        <v>82527</v>
      </c>
      <c r="F44" s="393">
        <f>70493+140774</f>
        <v>211267</v>
      </c>
      <c r="G44" s="393">
        <f>67700+129043</f>
        <v>196743</v>
      </c>
      <c r="H44" s="393">
        <f>21684+60998</f>
        <v>82682</v>
      </c>
      <c r="I44" s="393">
        <f>14514+26826</f>
        <v>41340</v>
      </c>
      <c r="J44" s="393">
        <f>12102+34998</f>
        <v>47100</v>
      </c>
      <c r="K44" s="393">
        <f>55838+140445</f>
        <v>196283</v>
      </c>
      <c r="L44" s="393">
        <f>25614+103616</f>
        <v>129230</v>
      </c>
      <c r="M44" s="393">
        <f>276788+70599</f>
        <v>347387</v>
      </c>
      <c r="N44" s="394">
        <f t="shared" si="6"/>
        <v>3555266</v>
      </c>
      <c r="O44" s="286"/>
    </row>
    <row r="45" spans="1:17" ht="15.6">
      <c r="A45" s="565" t="s">
        <v>725</v>
      </c>
      <c r="B45" s="394">
        <f t="shared" ref="B45:N45" si="8">B44+B43</f>
        <v>8773945</v>
      </c>
      <c r="C45" s="394">
        <f t="shared" si="8"/>
        <v>3375760</v>
      </c>
      <c r="D45" s="394">
        <f t="shared" si="8"/>
        <v>0</v>
      </c>
      <c r="E45" s="394">
        <f t="shared" si="8"/>
        <v>164930</v>
      </c>
      <c r="F45" s="394">
        <f t="shared" si="8"/>
        <v>2524502</v>
      </c>
      <c r="G45" s="394">
        <f t="shared" si="8"/>
        <v>1403312</v>
      </c>
      <c r="H45" s="394">
        <f t="shared" si="8"/>
        <v>1164076</v>
      </c>
      <c r="I45" s="394">
        <f t="shared" si="8"/>
        <v>393892</v>
      </c>
      <c r="J45" s="394">
        <f t="shared" si="8"/>
        <v>383453</v>
      </c>
      <c r="K45" s="394">
        <f t="shared" si="8"/>
        <v>3352614</v>
      </c>
      <c r="L45" s="394">
        <f t="shared" si="8"/>
        <v>561634</v>
      </c>
      <c r="M45" s="394">
        <f t="shared" si="8"/>
        <v>1221177</v>
      </c>
      <c r="N45" s="394">
        <f t="shared" si="8"/>
        <v>23319295</v>
      </c>
      <c r="O45" s="771" t="s">
        <v>726</v>
      </c>
      <c r="P45" s="771"/>
    </row>
    <row r="46" spans="1:17" ht="47.25" customHeight="1">
      <c r="A46" s="566" t="s">
        <v>727</v>
      </c>
      <c r="B46" s="395"/>
      <c r="C46" s="395"/>
      <c r="D46" s="395"/>
      <c r="E46" s="395"/>
      <c r="F46" s="395"/>
      <c r="G46" s="395"/>
      <c r="H46" s="395"/>
      <c r="I46" s="395"/>
      <c r="J46" s="395"/>
      <c r="K46" s="395"/>
      <c r="L46" s="395"/>
      <c r="M46" s="395"/>
      <c r="N46" s="396">
        <f>SUM(B46:M46)</f>
        <v>0</v>
      </c>
      <c r="O46" s="771" t="s">
        <v>114</v>
      </c>
      <c r="P46" s="771"/>
    </row>
    <row r="47" spans="1:17" ht="16.2" thickBot="1">
      <c r="A47" s="567" t="s">
        <v>728</v>
      </c>
      <c r="B47" s="397"/>
      <c r="C47" s="397"/>
      <c r="D47" s="397"/>
      <c r="E47" s="397"/>
      <c r="F47" s="397"/>
      <c r="G47" s="397"/>
      <c r="H47" s="397"/>
      <c r="I47" s="397"/>
      <c r="J47" s="397"/>
      <c r="K47" s="397"/>
      <c r="L47" s="397"/>
      <c r="M47" s="397"/>
      <c r="N47" s="392"/>
      <c r="O47" s="772" t="s">
        <v>729</v>
      </c>
      <c r="P47" s="772"/>
    </row>
    <row r="48" spans="1:17" s="568" customFormat="1"/>
    <row r="49" s="568" customFormat="1"/>
    <row r="50" s="568" customFormat="1"/>
    <row r="51" s="568" customFormat="1"/>
    <row r="52" s="568" customFormat="1"/>
    <row r="53" s="568" customFormat="1"/>
    <row r="54" s="568" customFormat="1"/>
    <row r="55" s="568" customFormat="1"/>
    <row r="56" s="568" customFormat="1"/>
    <row r="57" s="568" customFormat="1"/>
    <row r="58" s="568" customFormat="1"/>
    <row r="59" s="568" customFormat="1"/>
    <row r="60" s="568" customFormat="1"/>
    <row r="61" s="568" customFormat="1"/>
    <row r="62" s="568" customFormat="1"/>
    <row r="63" s="568" customFormat="1"/>
    <row r="64" s="568" customFormat="1"/>
    <row r="65" s="568" customFormat="1"/>
    <row r="66" s="568" customFormat="1"/>
    <row r="67" s="568" customFormat="1"/>
    <row r="68" s="568" customFormat="1"/>
    <row r="69" s="568" customFormat="1"/>
    <row r="70" s="568" customFormat="1"/>
    <row r="71" s="568" customFormat="1"/>
    <row r="72" s="568" customFormat="1"/>
    <row r="73" s="568" customFormat="1"/>
    <row r="74" s="568" customFormat="1"/>
    <row r="75" s="568" customFormat="1"/>
    <row r="76" s="568" customFormat="1"/>
    <row r="77" s="568" customFormat="1"/>
    <row r="78" s="568" customFormat="1"/>
    <row r="79" s="568" customFormat="1"/>
    <row r="80" s="568" customFormat="1"/>
    <row r="81" s="568" customFormat="1"/>
    <row r="82" s="568" customFormat="1"/>
    <row r="83" s="568" customFormat="1"/>
    <row r="84" s="568" customFormat="1"/>
    <row r="85" s="568" customFormat="1"/>
    <row r="86" s="568" customFormat="1"/>
    <row r="87" s="568" customFormat="1"/>
    <row r="88" s="568" customFormat="1"/>
    <row r="89" s="568" customFormat="1"/>
    <row r="90" s="568" customFormat="1"/>
    <row r="91" s="568" customFormat="1"/>
    <row r="92" s="568" customFormat="1"/>
    <row r="93" s="568" customFormat="1"/>
    <row r="94" s="568" customFormat="1"/>
    <row r="95" s="568" customFormat="1"/>
    <row r="96" s="568" customFormat="1"/>
    <row r="97" s="568" customFormat="1"/>
    <row r="98" s="568" customFormat="1"/>
    <row r="99" s="568" customFormat="1"/>
    <row r="100" s="568" customFormat="1"/>
    <row r="101" s="568" customFormat="1"/>
    <row r="102" s="568" customFormat="1"/>
    <row r="103" s="568" customFormat="1"/>
    <row r="104" s="568" customFormat="1"/>
    <row r="105" s="568" customFormat="1"/>
    <row r="106" s="568" customFormat="1"/>
    <row r="107" s="568" customFormat="1"/>
    <row r="108" s="568" customFormat="1"/>
    <row r="109" s="568" customFormat="1"/>
    <row r="110" s="568" customFormat="1"/>
    <row r="111" s="568" customFormat="1"/>
    <row r="112" s="568" customFormat="1"/>
    <row r="113" s="568" customFormat="1"/>
    <row r="114" s="568" customFormat="1"/>
    <row r="115" s="568" customFormat="1"/>
    <row r="116" s="568" customFormat="1"/>
    <row r="117" s="568" customFormat="1"/>
    <row r="118" s="568" customFormat="1"/>
    <row r="119" s="568" customFormat="1"/>
    <row r="120" s="568" customFormat="1"/>
    <row r="121" s="568" customFormat="1"/>
    <row r="122" s="568" customFormat="1"/>
    <row r="123" s="568" customFormat="1"/>
    <row r="124" s="568" customFormat="1"/>
    <row r="125" s="568" customFormat="1"/>
    <row r="126" s="568" customFormat="1"/>
    <row r="127" s="568" customFormat="1"/>
    <row r="128" s="568" customFormat="1"/>
    <row r="129" s="568" customFormat="1"/>
    <row r="130" s="568" customFormat="1"/>
    <row r="131" s="568" customFormat="1"/>
    <row r="132" s="568" customFormat="1"/>
    <row r="133" s="568" customFormat="1"/>
    <row r="134" s="568" customFormat="1"/>
    <row r="135" s="568" customFormat="1"/>
    <row r="136" s="568" customFormat="1"/>
    <row r="137" s="568" customFormat="1"/>
    <row r="138" s="568" customFormat="1"/>
    <row r="139" s="568" customFormat="1"/>
    <row r="140" s="568" customFormat="1"/>
    <row r="141" s="568" customFormat="1"/>
    <row r="142" s="568" customFormat="1"/>
    <row r="143" s="568" customFormat="1"/>
    <row r="144" s="568" customFormat="1"/>
    <row r="145" s="568" customFormat="1"/>
    <row r="146" s="568" customFormat="1"/>
    <row r="147" s="568" customFormat="1"/>
    <row r="148" s="568" customFormat="1"/>
    <row r="149" s="568" customFormat="1"/>
    <row r="150" s="568" customFormat="1"/>
    <row r="151" s="568" customFormat="1"/>
    <row r="152" s="568" customFormat="1"/>
    <row r="153" s="568" customFormat="1"/>
    <row r="154" s="568" customFormat="1"/>
    <row r="155" s="568" customFormat="1"/>
    <row r="156" s="568" customFormat="1"/>
    <row r="157" s="568" customFormat="1"/>
    <row r="158" s="568" customFormat="1"/>
    <row r="159" s="568" customFormat="1"/>
    <row r="160" s="568" customFormat="1"/>
    <row r="161" s="568" customFormat="1"/>
    <row r="162" s="568" customFormat="1"/>
    <row r="163" s="568" customFormat="1"/>
    <row r="164" s="568" customFormat="1"/>
    <row r="165" s="568" customFormat="1"/>
    <row r="166" s="568" customFormat="1"/>
    <row r="167" s="568" customFormat="1"/>
    <row r="168" s="568" customFormat="1"/>
    <row r="169" s="568" customFormat="1"/>
    <row r="170" s="568" customFormat="1"/>
    <row r="171" s="568" customFormat="1"/>
    <row r="172" s="568" customFormat="1"/>
    <row r="173" s="568" customFormat="1"/>
    <row r="174" s="568" customFormat="1"/>
    <row r="175" s="568" customFormat="1"/>
    <row r="176" s="568" customFormat="1"/>
    <row r="177" s="568" customFormat="1"/>
    <row r="178" s="568" customFormat="1"/>
    <row r="179" s="568" customFormat="1"/>
    <row r="180" s="568" customFormat="1"/>
    <row r="181" s="568" customFormat="1"/>
    <row r="182" s="568" customFormat="1"/>
    <row r="183" s="568" customFormat="1"/>
    <row r="184" s="568" customFormat="1"/>
    <row r="185" s="568" customFormat="1"/>
    <row r="186" s="568" customFormat="1"/>
    <row r="187" s="568" customFormat="1"/>
    <row r="188" s="568" customFormat="1"/>
    <row r="189" s="568" customFormat="1"/>
    <row r="190" s="568" customFormat="1"/>
    <row r="191" s="568" customFormat="1"/>
    <row r="192" s="568" customFormat="1"/>
    <row r="193" s="568" customFormat="1"/>
    <row r="194" s="568" customFormat="1"/>
    <row r="195" s="568" customFormat="1"/>
    <row r="196" s="568" customFormat="1"/>
    <row r="197" s="568" customFormat="1"/>
    <row r="198" s="568" customFormat="1"/>
    <row r="199" s="568" customFormat="1"/>
    <row r="200" s="568" customFormat="1"/>
    <row r="201" s="568" customFormat="1"/>
    <row r="202" s="568" customFormat="1"/>
    <row r="203" s="568" customFormat="1"/>
    <row r="204" s="568" customFormat="1"/>
    <row r="205" s="568" customFormat="1"/>
    <row r="206" s="568" customFormat="1"/>
    <row r="207" s="568" customFormat="1"/>
    <row r="208" s="568" customFormat="1"/>
    <row r="209" s="568" customFormat="1"/>
    <row r="210" s="568" customFormat="1"/>
    <row r="211" s="568" customFormat="1"/>
    <row r="212" s="568" customFormat="1"/>
    <row r="213" s="568" customFormat="1"/>
    <row r="214" s="568" customFormat="1"/>
    <row r="215" s="568" customFormat="1"/>
    <row r="216" s="568" customFormat="1"/>
    <row r="217" s="568" customFormat="1"/>
    <row r="218" s="568" customFormat="1"/>
    <row r="219" s="568" customFormat="1"/>
    <row r="220" s="568" customFormat="1"/>
    <row r="221" s="568" customFormat="1"/>
    <row r="222" s="568" customFormat="1"/>
    <row r="223" s="568" customFormat="1"/>
    <row r="224" s="568" customFormat="1"/>
    <row r="225" s="568" customFormat="1"/>
    <row r="226" s="568" customFormat="1"/>
    <row r="227" s="568" customFormat="1"/>
    <row r="228" s="568" customFormat="1"/>
    <row r="229" s="568" customFormat="1"/>
    <row r="230" s="568" customFormat="1"/>
    <row r="231" s="568" customFormat="1"/>
    <row r="232" s="568" customFormat="1"/>
    <row r="233" s="568" customFormat="1"/>
    <row r="234" s="568" customFormat="1"/>
    <row r="235" s="568" customFormat="1"/>
    <row r="236" s="568" customFormat="1"/>
    <row r="237" s="568" customFormat="1"/>
    <row r="238" s="568" customFormat="1"/>
    <row r="239" s="568" customFormat="1"/>
    <row r="240" s="568" customFormat="1"/>
    <row r="241" s="568" customFormat="1"/>
    <row r="242" s="568" customFormat="1"/>
    <row r="243" s="568" customFormat="1"/>
    <row r="244" s="568" customFormat="1"/>
    <row r="245" s="568" customFormat="1"/>
    <row r="246" s="568" customFormat="1"/>
    <row r="247" s="568" customFormat="1"/>
    <row r="248" s="568" customFormat="1"/>
    <row r="249" s="568" customFormat="1"/>
    <row r="250" s="568" customFormat="1"/>
    <row r="251" s="568" customFormat="1"/>
    <row r="252" s="568" customFormat="1"/>
    <row r="253" s="568" customFormat="1"/>
    <row r="254" s="568" customFormat="1"/>
    <row r="255" s="568" customFormat="1"/>
    <row r="256" s="568" customFormat="1"/>
    <row r="257" s="568" customFormat="1"/>
    <row r="258" s="568" customFormat="1"/>
    <row r="259" s="568" customFormat="1"/>
    <row r="260" s="568" customFormat="1"/>
    <row r="261" s="568" customFormat="1"/>
    <row r="262" s="568" customFormat="1"/>
    <row r="263" s="568" customFormat="1"/>
    <row r="264" s="568" customFormat="1"/>
    <row r="265" s="568" customFormat="1"/>
    <row r="266" s="568" customFormat="1"/>
    <row r="267" s="568" customFormat="1"/>
    <row r="268" s="568" customFormat="1"/>
    <row r="269" s="568" customFormat="1"/>
    <row r="270" s="568" customFormat="1"/>
    <row r="271" s="568" customFormat="1"/>
    <row r="272" s="568" customFormat="1"/>
    <row r="273" s="568" customFormat="1"/>
    <row r="274" s="568" customFormat="1"/>
    <row r="275" s="568" customFormat="1"/>
    <row r="276" s="568" customFormat="1"/>
    <row r="277" s="568" customFormat="1"/>
    <row r="278" s="568" customFormat="1"/>
    <row r="279" s="568" customFormat="1"/>
    <row r="280" s="568" customFormat="1"/>
    <row r="281" s="568" customFormat="1"/>
    <row r="282" s="568" customFormat="1"/>
    <row r="283" s="568" customFormat="1"/>
    <row r="284" s="568" customFormat="1"/>
    <row r="285" s="568" customFormat="1"/>
    <row r="286" s="568" customFormat="1"/>
    <row r="287" s="568" customFormat="1"/>
    <row r="288" s="568" customFormat="1"/>
    <row r="289" s="568" customFormat="1"/>
    <row r="290" s="568" customFormat="1"/>
    <row r="291" s="568" customFormat="1"/>
    <row r="292" s="568" customFormat="1"/>
    <row r="293" s="568" customFormat="1"/>
    <row r="294" s="568" customFormat="1"/>
    <row r="295" s="568" customFormat="1"/>
    <row r="296" s="568" customFormat="1"/>
    <row r="297" s="568" customFormat="1"/>
    <row r="298" s="568" customFormat="1"/>
    <row r="299" s="568" customFormat="1"/>
    <row r="300" s="568" customFormat="1"/>
    <row r="301" s="568" customFormat="1"/>
    <row r="302" s="568" customFormat="1"/>
    <row r="303" s="568" customFormat="1"/>
    <row r="304" s="568" customFormat="1"/>
    <row r="305" s="568" customFormat="1"/>
    <row r="306" s="568" customFormat="1"/>
    <row r="307" s="568" customFormat="1"/>
    <row r="308" s="568" customFormat="1"/>
    <row r="309" s="568" customFormat="1"/>
    <row r="310" s="568" customFormat="1"/>
    <row r="311" s="568" customFormat="1"/>
    <row r="312" s="568" customFormat="1"/>
    <row r="313" s="568" customFormat="1"/>
    <row r="314" s="568" customFormat="1"/>
    <row r="315" s="568" customFormat="1"/>
    <row r="316" s="568" customFormat="1"/>
    <row r="317" s="568" customFormat="1"/>
    <row r="318" s="568" customFormat="1"/>
    <row r="319" s="568" customFormat="1"/>
    <row r="320" s="568" customFormat="1"/>
    <row r="321" s="568" customFormat="1"/>
    <row r="322" s="568" customFormat="1"/>
    <row r="323" s="568" customFormat="1"/>
    <row r="324" s="568" customFormat="1"/>
    <row r="325" s="568" customFormat="1"/>
    <row r="326" s="568" customFormat="1"/>
    <row r="327" s="568" customFormat="1"/>
    <row r="328" s="568" customFormat="1"/>
    <row r="329" s="568" customFormat="1"/>
    <row r="330" s="568" customFormat="1"/>
    <row r="331" s="568" customFormat="1"/>
    <row r="332" s="568" customFormat="1"/>
    <row r="333" s="568" customFormat="1"/>
    <row r="334" s="568" customFormat="1"/>
    <row r="335" s="568" customFormat="1"/>
    <row r="336" s="568" customFormat="1"/>
    <row r="337" s="568" customFormat="1"/>
    <row r="338" s="568" customFormat="1"/>
    <row r="339" s="568" customFormat="1"/>
    <row r="340" s="568" customFormat="1"/>
    <row r="341" s="568" customFormat="1"/>
    <row r="342" s="568" customFormat="1"/>
    <row r="343" s="568" customFormat="1"/>
    <row r="344" s="568" customFormat="1"/>
    <row r="345" s="568" customFormat="1"/>
    <row r="346" s="568" customFormat="1"/>
    <row r="347" s="568" customFormat="1"/>
    <row r="348" s="568" customFormat="1"/>
    <row r="349" s="568" customFormat="1"/>
    <row r="350" s="568" customFormat="1"/>
    <row r="351" s="568" customFormat="1"/>
    <row r="352" s="568" customFormat="1"/>
    <row r="353" s="568" customFormat="1"/>
    <row r="354" s="568" customFormat="1"/>
    <row r="355" s="568" customFormat="1"/>
    <row r="356" s="568" customFormat="1"/>
    <row r="357" s="568" customFormat="1"/>
    <row r="358" s="568" customFormat="1"/>
    <row r="359" s="568" customFormat="1"/>
    <row r="360" s="568" customFormat="1"/>
    <row r="361" s="568" customFormat="1"/>
    <row r="362" s="568" customFormat="1"/>
    <row r="363" s="568" customFormat="1"/>
    <row r="364" s="568" customFormat="1"/>
    <row r="365" s="568" customFormat="1"/>
    <row r="366" s="568" customFormat="1"/>
    <row r="367" s="568" customFormat="1"/>
    <row r="368" s="568" customFormat="1"/>
    <row r="369" s="568" customFormat="1"/>
    <row r="370" s="568" customFormat="1"/>
    <row r="371" s="568" customFormat="1"/>
    <row r="372" s="568" customFormat="1"/>
    <row r="373" s="568" customFormat="1"/>
    <row r="374" s="568" customFormat="1"/>
    <row r="375" s="568" customFormat="1"/>
    <row r="376" s="568" customFormat="1"/>
    <row r="377" s="568" customFormat="1"/>
    <row r="378" s="568" customFormat="1"/>
    <row r="379" s="568" customFormat="1"/>
    <row r="380" s="568" customFormat="1"/>
    <row r="381" s="568" customFormat="1"/>
    <row r="382" s="568" customFormat="1"/>
    <row r="383" s="568" customFormat="1"/>
    <row r="384" s="568" customFormat="1"/>
    <row r="385" s="568" customFormat="1"/>
    <row r="386" s="568" customFormat="1"/>
    <row r="387" s="568" customFormat="1"/>
    <row r="388" s="568" customFormat="1"/>
    <row r="389" s="568" customFormat="1"/>
    <row r="390" s="568" customFormat="1"/>
    <row r="391" s="568" customFormat="1"/>
    <row r="392" s="568" customFormat="1"/>
    <row r="393" s="568" customFormat="1"/>
    <row r="394" s="568" customFormat="1"/>
    <row r="395" s="568" customFormat="1"/>
    <row r="396" s="568" customFormat="1"/>
    <row r="397" s="568" customFormat="1"/>
    <row r="398" s="568" customFormat="1"/>
    <row r="399" s="568" customFormat="1"/>
    <row r="400" s="568" customFormat="1"/>
    <row r="401" s="568" customFormat="1"/>
    <row r="402" s="568" customFormat="1"/>
    <row r="403" s="568" customFormat="1"/>
    <row r="404" s="568" customFormat="1"/>
    <row r="405" s="568" customFormat="1"/>
    <row r="406" s="568" customFormat="1"/>
    <row r="407" s="568" customFormat="1"/>
    <row r="408" s="568" customFormat="1"/>
    <row r="409" s="568" customFormat="1"/>
    <row r="410" s="568" customFormat="1"/>
    <row r="411" s="568" customFormat="1"/>
    <row r="412" s="568" customFormat="1"/>
    <row r="413" s="568" customFormat="1"/>
    <row r="414" s="568" customFormat="1"/>
    <row r="415" s="568" customFormat="1"/>
    <row r="416" s="568" customFormat="1"/>
    <row r="417" s="568" customFormat="1"/>
    <row r="418" s="568" customFormat="1"/>
    <row r="419" s="568" customFormat="1"/>
    <row r="420" s="568" customFormat="1"/>
    <row r="421" s="568" customFormat="1"/>
    <row r="422" s="568" customFormat="1"/>
    <row r="423" s="568" customFormat="1"/>
    <row r="424" s="568" customFormat="1"/>
    <row r="425" s="568" customFormat="1"/>
    <row r="426" s="568" customFormat="1"/>
    <row r="427" s="568" customFormat="1"/>
    <row r="428" s="568" customFormat="1"/>
    <row r="429" s="568" customFormat="1"/>
    <row r="430" s="568" customFormat="1"/>
    <row r="431" s="568" customFormat="1"/>
    <row r="432" s="568" customFormat="1"/>
    <row r="433" s="568" customFormat="1"/>
    <row r="434" s="568" customFormat="1"/>
    <row r="435" s="568" customFormat="1"/>
    <row r="436" s="568" customFormat="1"/>
    <row r="437" s="568" customFormat="1"/>
    <row r="438" s="568" customFormat="1"/>
    <row r="439" s="568" customFormat="1"/>
    <row r="440" s="568" customFormat="1"/>
    <row r="441" s="568" customFormat="1"/>
    <row r="442" s="568" customFormat="1"/>
    <row r="443" s="568" customFormat="1"/>
    <row r="444" s="568" customFormat="1"/>
    <row r="445" s="568" customFormat="1"/>
    <row r="446" s="568" customFormat="1"/>
    <row r="447" s="568" customFormat="1"/>
    <row r="448" s="568" customFormat="1"/>
    <row r="449" s="568" customFormat="1"/>
    <row r="450" s="568" customFormat="1"/>
    <row r="451" s="568" customFormat="1"/>
    <row r="452" s="568" customFormat="1"/>
    <row r="453" s="568" customFormat="1"/>
    <row r="454" s="568" customFormat="1"/>
    <row r="455" s="568" customFormat="1"/>
    <row r="456" s="568" customFormat="1"/>
    <row r="457" s="568" customFormat="1"/>
    <row r="458" s="568" customFormat="1"/>
    <row r="459" s="568" customFormat="1"/>
    <row r="460" s="568" customFormat="1"/>
    <row r="461" s="568" customFormat="1"/>
    <row r="462" s="568" customFormat="1"/>
    <row r="463" s="568" customFormat="1"/>
    <row r="464" s="568" customFormat="1"/>
    <row r="465" s="568" customFormat="1"/>
    <row r="466" s="568" customFormat="1"/>
    <row r="467" s="568" customFormat="1"/>
    <row r="468" s="568" customFormat="1"/>
    <row r="469" s="568" customFormat="1"/>
    <row r="470" s="568" customFormat="1"/>
    <row r="471" s="568" customFormat="1"/>
    <row r="472" s="568" customFormat="1"/>
    <row r="473" s="568" customFormat="1"/>
    <row r="474" s="568" customFormat="1"/>
    <row r="475" s="568" customFormat="1"/>
    <row r="476" s="568" customFormat="1"/>
    <row r="477" s="568" customFormat="1"/>
    <row r="478" s="568" customFormat="1"/>
    <row r="479" s="568" customFormat="1"/>
    <row r="480" s="568" customFormat="1"/>
    <row r="481" s="568" customFormat="1"/>
    <row r="482" s="568" customFormat="1"/>
    <row r="483" s="568" customFormat="1"/>
    <row r="484" s="568" customFormat="1"/>
    <row r="485" s="568" customFormat="1"/>
    <row r="486" s="568" customFormat="1"/>
    <row r="487" s="568" customFormat="1"/>
    <row r="488" s="568" customFormat="1"/>
    <row r="489" s="568" customFormat="1"/>
    <row r="490" s="568" customFormat="1"/>
    <row r="491" s="568" customFormat="1"/>
    <row r="492" s="568" customFormat="1"/>
    <row r="493" s="568" customFormat="1"/>
    <row r="494" s="568" customFormat="1"/>
    <row r="495" s="568" customFormat="1"/>
    <row r="496" s="568" customFormat="1"/>
    <row r="497" s="568" customFormat="1"/>
    <row r="498" s="568" customFormat="1"/>
    <row r="499" s="568" customFormat="1"/>
    <row r="500" s="568" customFormat="1"/>
    <row r="501" s="568" customFormat="1"/>
    <row r="502" s="568" customFormat="1"/>
    <row r="503" s="568" customFormat="1"/>
    <row r="504" s="568" customFormat="1"/>
    <row r="505" s="568" customFormat="1"/>
    <row r="506" s="568" customFormat="1"/>
    <row r="507" s="568" customFormat="1"/>
    <row r="508" s="568" customFormat="1"/>
    <row r="509" s="568" customFormat="1"/>
    <row r="510" s="568" customFormat="1"/>
    <row r="511" s="568" customFormat="1"/>
    <row r="512" s="568" customFormat="1"/>
    <row r="513" s="568" customFormat="1"/>
    <row r="514" s="568" customFormat="1"/>
    <row r="515" s="568" customFormat="1"/>
    <row r="516" s="568" customFormat="1"/>
    <row r="517" s="568" customFormat="1"/>
    <row r="518" s="568" customFormat="1"/>
    <row r="519" s="568" customFormat="1"/>
    <row r="520" s="568" customFormat="1"/>
    <row r="521" s="568" customFormat="1"/>
    <row r="522" s="568" customFormat="1"/>
    <row r="523" s="568" customFormat="1"/>
    <row r="524" s="568" customFormat="1"/>
    <row r="525" s="568" customFormat="1"/>
    <row r="526" s="568" customFormat="1"/>
    <row r="527" s="568" customFormat="1"/>
    <row r="528" s="568" customFormat="1"/>
    <row r="529" s="568" customFormat="1"/>
    <row r="530" s="568" customFormat="1"/>
    <row r="531" s="568" customFormat="1"/>
    <row r="532" s="568" customFormat="1"/>
    <row r="533" s="568" customFormat="1"/>
    <row r="534" s="568" customFormat="1"/>
    <row r="535" s="568" customFormat="1"/>
    <row r="536" s="568" customFormat="1"/>
    <row r="537" s="568" customFormat="1"/>
    <row r="538" s="568" customFormat="1"/>
    <row r="539" s="568" customFormat="1"/>
    <row r="540" s="568" customFormat="1"/>
    <row r="541" s="568" customFormat="1"/>
    <row r="542" s="568" customFormat="1"/>
    <row r="543" s="568" customFormat="1"/>
    <row r="544" s="568" customFormat="1"/>
    <row r="545" s="568" customFormat="1"/>
    <row r="546" s="568" customFormat="1"/>
    <row r="547" s="568" customFormat="1"/>
    <row r="548" s="568" customFormat="1"/>
    <row r="549" s="568" customFormat="1"/>
    <row r="550" s="568" customFormat="1"/>
    <row r="551" s="568" customFormat="1"/>
    <row r="552" s="568" customFormat="1"/>
    <row r="553" s="568" customFormat="1"/>
    <row r="554" s="568" customFormat="1"/>
    <row r="555" s="568" customFormat="1"/>
    <row r="556" s="568" customFormat="1"/>
    <row r="557" s="568" customFormat="1"/>
    <row r="558" s="568" customFormat="1"/>
    <row r="559" s="568" customFormat="1"/>
    <row r="560" s="568" customFormat="1"/>
    <row r="561" s="568" customFormat="1"/>
    <row r="562" s="568" customFormat="1"/>
    <row r="563" s="568" customFormat="1"/>
    <row r="564" s="568" customFormat="1"/>
    <row r="565" s="568" customFormat="1"/>
    <row r="566" s="568" customFormat="1"/>
    <row r="567" s="568" customFormat="1"/>
    <row r="568" s="568" customFormat="1"/>
    <row r="569" s="568" customFormat="1"/>
    <row r="570" s="568" customFormat="1"/>
    <row r="571" s="568" customFormat="1"/>
    <row r="572" s="568" customFormat="1"/>
    <row r="573" s="568" customFormat="1"/>
    <row r="574" s="568" customFormat="1"/>
    <row r="575" s="568" customFormat="1"/>
    <row r="576" s="568" customFormat="1"/>
    <row r="577" s="568" customFormat="1"/>
    <row r="578" s="568" customFormat="1"/>
    <row r="579" s="568" customFormat="1"/>
    <row r="580" s="568" customFormat="1"/>
    <row r="581" s="568" customFormat="1"/>
    <row r="582" s="568" customFormat="1"/>
    <row r="583" s="568" customFormat="1"/>
    <row r="584" s="568" customFormat="1"/>
    <row r="585" s="568" customFormat="1"/>
    <row r="586" s="568" customFormat="1"/>
    <row r="587" s="568" customFormat="1"/>
    <row r="588" s="568" customFormat="1"/>
    <row r="589" s="568" customFormat="1"/>
    <row r="590" s="568" customFormat="1"/>
    <row r="591" s="568" customFormat="1"/>
    <row r="592" s="568" customFormat="1"/>
    <row r="593" s="568" customFormat="1"/>
    <row r="594" s="568" customFormat="1"/>
    <row r="595" s="568" customFormat="1"/>
    <row r="596" s="568" customFormat="1"/>
    <row r="597" s="568" customFormat="1"/>
    <row r="598" s="568" customFormat="1"/>
    <row r="599" s="568" customFormat="1"/>
    <row r="600" s="568" customFormat="1"/>
    <row r="601" s="568" customFormat="1"/>
    <row r="602" s="568" customFormat="1"/>
    <row r="603" s="568" customFormat="1"/>
    <row r="604" s="568" customFormat="1"/>
    <row r="605" s="568" customFormat="1"/>
    <row r="606" s="568" customFormat="1"/>
    <row r="607" s="568" customFormat="1"/>
    <row r="608" s="568" customFormat="1"/>
    <row r="609" s="568" customFormat="1"/>
    <row r="610" s="568" customFormat="1"/>
    <row r="611" s="568" customFormat="1"/>
    <row r="612" s="568" customFormat="1"/>
    <row r="613" s="568" customFormat="1"/>
    <row r="614" s="568" customFormat="1"/>
    <row r="615" s="568" customFormat="1"/>
    <row r="616" s="568" customFormat="1"/>
    <row r="617" s="568" customFormat="1"/>
    <row r="618" s="568" customFormat="1"/>
    <row r="619" s="568" customFormat="1"/>
    <row r="620" s="568" customFormat="1"/>
    <row r="621" s="568" customFormat="1"/>
    <row r="622" s="568" customFormat="1"/>
    <row r="623" s="568" customFormat="1"/>
    <row r="624" s="568" customFormat="1"/>
    <row r="625" s="568" customFormat="1"/>
    <row r="626" s="568" customFormat="1"/>
    <row r="627" s="568" customFormat="1"/>
    <row r="628" s="568" customFormat="1"/>
    <row r="629" s="568" customFormat="1"/>
    <row r="630" s="568" customFormat="1"/>
    <row r="631" s="568" customFormat="1"/>
    <row r="632" s="568" customFormat="1"/>
    <row r="633" s="568" customFormat="1"/>
    <row r="634" s="568" customFormat="1"/>
    <row r="635" s="568" customFormat="1"/>
    <row r="636" s="568" customFormat="1"/>
    <row r="637" s="568" customFormat="1"/>
    <row r="638" s="568" customFormat="1"/>
    <row r="639" s="568" customFormat="1"/>
    <row r="640" s="568" customFormat="1"/>
    <row r="641" s="568" customFormat="1"/>
    <row r="642" s="568" customFormat="1"/>
    <row r="643" s="568" customFormat="1"/>
    <row r="644" s="568" customFormat="1"/>
    <row r="645" s="568" customFormat="1"/>
    <row r="646" s="568" customFormat="1"/>
    <row r="647" s="568" customFormat="1"/>
    <row r="648" s="568" customFormat="1"/>
    <row r="649" s="568" customFormat="1"/>
    <row r="650" s="568" customFormat="1"/>
    <row r="651" s="568" customFormat="1"/>
    <row r="652" s="568" customFormat="1"/>
    <row r="653" s="568" customFormat="1"/>
    <row r="654" s="568" customFormat="1"/>
    <row r="655" s="568" customFormat="1"/>
    <row r="656" s="568" customFormat="1"/>
    <row r="657" s="568" customFormat="1"/>
    <row r="658" s="568" customFormat="1"/>
    <row r="659" s="568" customFormat="1"/>
    <row r="660" s="568" customFormat="1"/>
    <row r="661" s="568" customFormat="1"/>
    <row r="662" s="568" customFormat="1"/>
    <row r="663" s="568" customFormat="1"/>
    <row r="664" s="568" customFormat="1"/>
    <row r="665" s="568" customFormat="1"/>
    <row r="666" s="568" customFormat="1"/>
    <row r="667" s="568" customFormat="1"/>
    <row r="668" s="568" customFormat="1"/>
    <row r="669" s="568" customFormat="1"/>
    <row r="670" s="568" customFormat="1"/>
    <row r="671" s="568" customFormat="1"/>
    <row r="672" s="568" customFormat="1"/>
    <row r="673" s="568" customFormat="1"/>
    <row r="674" s="568" customFormat="1"/>
    <row r="675" s="568" customFormat="1"/>
    <row r="676" s="568" customFormat="1"/>
    <row r="677" s="568" customFormat="1"/>
    <row r="678" s="568" customFormat="1"/>
    <row r="679" s="568" customFormat="1"/>
    <row r="680" s="568" customFormat="1"/>
    <row r="681" s="568" customFormat="1"/>
    <row r="682" s="568" customFormat="1"/>
    <row r="683" s="568" customFormat="1"/>
    <row r="684" s="568" customFormat="1"/>
    <row r="685" s="568" customFormat="1"/>
    <row r="686" s="568" customFormat="1"/>
    <row r="687" s="568" customFormat="1"/>
    <row r="688" s="568" customFormat="1"/>
    <row r="689" s="568" customFormat="1"/>
    <row r="690" s="568" customFormat="1"/>
    <row r="691" s="568" customFormat="1"/>
    <row r="692" s="568" customFormat="1"/>
    <row r="693" s="568" customFormat="1"/>
    <row r="694" s="568" customFormat="1"/>
    <row r="695" s="568" customFormat="1"/>
    <row r="696" s="568" customFormat="1"/>
    <row r="697" s="568" customFormat="1"/>
    <row r="698" s="568" customFormat="1"/>
    <row r="699" s="568" customFormat="1"/>
    <row r="700" s="568" customFormat="1"/>
    <row r="701" s="568" customFormat="1"/>
    <row r="702" s="568" customFormat="1"/>
    <row r="703" s="568" customFormat="1"/>
    <row r="704" s="568" customFormat="1"/>
    <row r="705" s="568" customFormat="1"/>
    <row r="706" s="568" customFormat="1"/>
    <row r="707" s="568" customFormat="1"/>
    <row r="708" s="568" customFormat="1"/>
    <row r="709" s="568" customFormat="1"/>
    <row r="710" s="568" customFormat="1"/>
    <row r="711" s="568" customFormat="1"/>
    <row r="712" s="568" customFormat="1"/>
    <row r="713" s="568" customFormat="1"/>
    <row r="714" s="568" customFormat="1"/>
    <row r="715" s="568" customFormat="1"/>
    <row r="716" s="568" customFormat="1"/>
    <row r="717" s="568" customFormat="1"/>
    <row r="718" s="568" customFormat="1"/>
    <row r="719" s="568" customFormat="1"/>
    <row r="720" s="568" customFormat="1"/>
    <row r="721" s="568" customFormat="1"/>
    <row r="722" s="568" customFormat="1"/>
    <row r="723" s="568" customFormat="1"/>
    <row r="724" s="568" customFormat="1"/>
    <row r="725" s="568" customFormat="1"/>
    <row r="726" s="568" customFormat="1"/>
    <row r="727" s="568" customFormat="1"/>
    <row r="728" s="568" customFormat="1"/>
    <row r="729" s="568" customFormat="1"/>
    <row r="730" s="568" customFormat="1"/>
    <row r="731" s="568" customFormat="1"/>
    <row r="732" s="568" customFormat="1"/>
    <row r="733" s="568" customFormat="1"/>
    <row r="734" s="568" customFormat="1"/>
    <row r="735" s="568" customFormat="1"/>
    <row r="736" s="568" customFormat="1"/>
    <row r="737" s="568" customFormat="1"/>
    <row r="738" s="568" customFormat="1"/>
    <row r="739" s="568" customFormat="1"/>
    <row r="740" s="568" customFormat="1"/>
    <row r="741" s="568" customFormat="1"/>
    <row r="742" s="568" customFormat="1"/>
    <row r="743" s="568" customFormat="1"/>
    <row r="744" s="568" customFormat="1"/>
    <row r="745" s="568" customFormat="1"/>
    <row r="746" s="568" customFormat="1"/>
    <row r="747" s="568" customFormat="1"/>
    <row r="748" s="568" customFormat="1"/>
    <row r="749" s="568" customFormat="1"/>
    <row r="750" s="568" customFormat="1"/>
    <row r="751" s="568" customFormat="1"/>
    <row r="752" s="568" customFormat="1"/>
    <row r="753" s="568" customFormat="1"/>
    <row r="754" s="568" customFormat="1"/>
    <row r="755" s="568" customFormat="1"/>
    <row r="756" s="568" customFormat="1"/>
    <row r="757" s="568" customFormat="1"/>
    <row r="758" s="568" customFormat="1"/>
    <row r="759" s="568" customFormat="1"/>
    <row r="760" s="568" customFormat="1"/>
    <row r="761" s="568" customFormat="1"/>
    <row r="762" s="568" customFormat="1"/>
    <row r="763" s="568" customFormat="1"/>
    <row r="764" s="568" customFormat="1"/>
    <row r="765" s="568" customFormat="1"/>
    <row r="766" s="568" customFormat="1"/>
    <row r="767" s="568" customFormat="1"/>
    <row r="768" s="568" customFormat="1"/>
    <row r="769" s="568" customFormat="1"/>
    <row r="770" s="568" customFormat="1"/>
    <row r="771" s="568" customFormat="1"/>
    <row r="772" s="568" customFormat="1"/>
    <row r="773" s="568" customFormat="1"/>
    <row r="774" s="568" customFormat="1"/>
    <row r="775" s="568" customFormat="1"/>
    <row r="776" s="568" customFormat="1"/>
    <row r="777" s="568" customFormat="1"/>
    <row r="778" s="568" customFormat="1"/>
    <row r="779" s="568" customFormat="1"/>
    <row r="780" s="568" customFormat="1"/>
    <row r="781" s="568" customFormat="1"/>
    <row r="782" s="568" customFormat="1"/>
    <row r="783" s="568" customFormat="1"/>
    <row r="784" s="568" customFormat="1"/>
    <row r="785" s="568" customFormat="1"/>
    <row r="786" s="568" customFormat="1"/>
    <row r="787" s="568" customFormat="1"/>
    <row r="788" s="568" customFormat="1"/>
    <row r="789" s="568" customFormat="1"/>
    <row r="790" s="568" customFormat="1"/>
    <row r="791" s="568" customFormat="1"/>
    <row r="792" s="568" customFormat="1"/>
    <row r="793" s="568" customFormat="1"/>
    <row r="794" s="568" customFormat="1"/>
    <row r="795" s="568" customFormat="1"/>
    <row r="796" s="568" customFormat="1"/>
    <row r="797" s="568" customFormat="1"/>
    <row r="798" s="568" customFormat="1"/>
    <row r="799" s="568" customFormat="1"/>
    <row r="800" s="568" customFormat="1"/>
    <row r="801" s="568" customFormat="1"/>
    <row r="802" s="568" customFormat="1"/>
    <row r="803" s="568" customFormat="1"/>
    <row r="804" s="568" customFormat="1"/>
    <row r="805" s="568" customFormat="1"/>
    <row r="806" s="568" customFormat="1"/>
    <row r="807" s="568" customFormat="1"/>
    <row r="808" s="568" customFormat="1"/>
    <row r="809" s="568" customFormat="1"/>
    <row r="810" s="568" customFormat="1"/>
    <row r="811" s="568" customFormat="1"/>
    <row r="812" s="568" customFormat="1"/>
    <row r="813" s="568" customFormat="1"/>
    <row r="814" s="568" customFormat="1"/>
    <row r="815" s="568" customFormat="1"/>
    <row r="816" s="568" customFormat="1"/>
    <row r="817" s="568" customFormat="1"/>
    <row r="818" s="568" customFormat="1"/>
    <row r="819" s="568" customFormat="1"/>
    <row r="820" s="568" customFormat="1"/>
    <row r="821" s="568" customFormat="1"/>
    <row r="822" s="568" customFormat="1"/>
    <row r="823" s="568" customFormat="1"/>
    <row r="824" s="568" customFormat="1"/>
    <row r="825" s="568" customFormat="1"/>
    <row r="826" s="568" customFormat="1"/>
    <row r="827" s="568" customFormat="1"/>
    <row r="828" s="568" customFormat="1"/>
    <row r="829" s="568" customFormat="1"/>
    <row r="830" s="568" customFormat="1"/>
    <row r="831" s="568" customFormat="1"/>
    <row r="832" s="568" customFormat="1"/>
    <row r="833" s="568" customFormat="1"/>
    <row r="834" s="568" customFormat="1"/>
    <row r="835" s="568" customFormat="1"/>
    <row r="836" s="568" customFormat="1"/>
    <row r="837" s="568" customFormat="1"/>
    <row r="838" s="568" customFormat="1"/>
    <row r="839" s="568" customFormat="1"/>
    <row r="840" s="568" customFormat="1"/>
    <row r="841" s="568" customFormat="1"/>
    <row r="842" s="568" customFormat="1"/>
    <row r="843" s="568" customFormat="1"/>
    <row r="844" s="568" customFormat="1"/>
    <row r="845" s="568" customFormat="1"/>
    <row r="846" s="568" customFormat="1"/>
    <row r="847" s="568" customFormat="1"/>
    <row r="848" s="568" customFormat="1"/>
    <row r="849" s="568" customFormat="1"/>
    <row r="850" s="568" customFormat="1"/>
    <row r="851" s="568" customFormat="1"/>
    <row r="852" s="568" customFormat="1"/>
    <row r="853" s="568" customFormat="1"/>
    <row r="854" s="568" customFormat="1"/>
    <row r="855" s="568" customFormat="1"/>
    <row r="856" s="568" customFormat="1"/>
    <row r="857" s="568" customFormat="1"/>
    <row r="858" s="568" customFormat="1"/>
    <row r="859" s="568" customFormat="1"/>
    <row r="860" s="568" customFormat="1"/>
    <row r="861" s="568" customFormat="1"/>
    <row r="862" s="568" customFormat="1"/>
    <row r="863" s="568" customFormat="1"/>
    <row r="864" s="568" customFormat="1"/>
    <row r="865" s="568" customFormat="1"/>
    <row r="866" s="568" customFormat="1"/>
    <row r="867" s="568" customFormat="1"/>
    <row r="868" s="568" customFormat="1"/>
    <row r="869" s="568" customFormat="1"/>
    <row r="870" s="568" customFormat="1"/>
    <row r="871" s="568" customFormat="1"/>
    <row r="872" s="568" customFormat="1"/>
    <row r="873" s="568" customFormat="1"/>
    <row r="874" s="568" customFormat="1"/>
    <row r="875" s="568" customFormat="1"/>
    <row r="876" s="568" customFormat="1"/>
    <row r="877" s="568" customFormat="1"/>
    <row r="878" s="568" customFormat="1"/>
    <row r="879" s="568" customFormat="1"/>
    <row r="880" s="568" customFormat="1"/>
    <row r="881" s="568" customFormat="1"/>
    <row r="882" s="568" customFormat="1"/>
    <row r="883" s="568" customFormat="1"/>
    <row r="884" s="568" customFormat="1"/>
    <row r="885" s="568" customFormat="1"/>
    <row r="886" s="568" customFormat="1"/>
    <row r="887" s="568" customFormat="1"/>
    <row r="888" s="568" customFormat="1"/>
    <row r="889" s="568" customFormat="1"/>
    <row r="890" s="568" customFormat="1"/>
    <row r="891" s="568" customFormat="1"/>
    <row r="892" s="568" customFormat="1"/>
    <row r="893" s="568" customFormat="1"/>
    <row r="894" s="568" customFormat="1"/>
    <row r="895" s="568" customFormat="1"/>
    <row r="896" s="568" customFormat="1"/>
    <row r="897" s="568" customFormat="1"/>
    <row r="898" s="568" customFormat="1"/>
    <row r="899" s="568" customFormat="1"/>
    <row r="900" s="568" customFormat="1"/>
    <row r="901" s="568" customFormat="1"/>
    <row r="902" s="568" customFormat="1"/>
    <row r="903" s="568" customFormat="1"/>
    <row r="904" s="568" customFormat="1"/>
    <row r="905" s="568" customFormat="1"/>
    <row r="906" s="568" customFormat="1"/>
    <row r="907" s="568" customFormat="1"/>
    <row r="908" s="568" customFormat="1"/>
    <row r="909" s="568" customFormat="1"/>
    <row r="910" s="568" customFormat="1"/>
    <row r="911" s="568" customFormat="1"/>
    <row r="912" s="568" customFormat="1"/>
    <row r="913" s="568" customFormat="1"/>
    <row r="914" s="568" customFormat="1"/>
    <row r="915" s="568" customFormat="1"/>
    <row r="916" s="568" customFormat="1"/>
    <row r="917" s="568" customFormat="1"/>
    <row r="918" s="568" customFormat="1"/>
    <row r="919" s="568" customFormat="1"/>
    <row r="920" s="568" customFormat="1"/>
    <row r="921" s="568" customFormat="1"/>
    <row r="922" s="568" customFormat="1"/>
    <row r="923" s="568" customFormat="1"/>
    <row r="924" s="568" customFormat="1"/>
    <row r="925" s="568" customFormat="1"/>
    <row r="926" s="568" customFormat="1"/>
    <row r="927" s="568" customFormat="1"/>
    <row r="928" s="568" customFormat="1"/>
    <row r="929" s="568" customFormat="1"/>
    <row r="930" s="568" customFormat="1"/>
    <row r="931" s="568" customFormat="1"/>
    <row r="932" s="568" customFormat="1"/>
    <row r="933" s="568" customFormat="1"/>
    <row r="934" s="568" customFormat="1"/>
    <row r="935" s="568" customFormat="1"/>
    <row r="936" s="568" customFormat="1"/>
    <row r="937" s="568" customFormat="1"/>
    <row r="938" s="568" customFormat="1"/>
    <row r="939" s="568" customFormat="1"/>
    <row r="940" s="568" customFormat="1"/>
    <row r="941" s="568" customFormat="1"/>
    <row r="942" s="568" customFormat="1"/>
    <row r="943" s="568" customFormat="1"/>
    <row r="944" s="568" customFormat="1"/>
    <row r="945" s="568" customFormat="1"/>
    <row r="946" s="568" customFormat="1"/>
    <row r="947" s="568" customFormat="1"/>
    <row r="948" s="568" customFormat="1"/>
    <row r="949" s="568" customFormat="1"/>
    <row r="950" s="568" customFormat="1"/>
    <row r="951" s="568" customFormat="1"/>
    <row r="952" s="568" customFormat="1"/>
    <row r="953" s="568" customFormat="1"/>
    <row r="954" s="568" customFormat="1"/>
    <row r="955" s="568" customFormat="1"/>
    <row r="956" s="568" customFormat="1"/>
    <row r="957" s="568" customFormat="1"/>
    <row r="958" s="568" customFormat="1"/>
    <row r="959" s="568" customFormat="1"/>
    <row r="960" s="568" customFormat="1"/>
    <row r="961" s="568" customFormat="1"/>
    <row r="962" s="568" customFormat="1"/>
    <row r="963" s="568" customFormat="1"/>
    <row r="964" s="568" customFormat="1"/>
    <row r="965" s="568" customFormat="1"/>
    <row r="966" s="568" customFormat="1"/>
    <row r="967" s="568" customFormat="1"/>
    <row r="968" s="568" customFormat="1"/>
    <row r="969" s="568" customFormat="1"/>
    <row r="970" s="568" customFormat="1"/>
    <row r="971" s="568" customFormat="1"/>
    <row r="972" s="568" customFormat="1"/>
    <row r="973" s="568" customFormat="1"/>
    <row r="974" s="568" customFormat="1"/>
    <row r="975" s="568" customFormat="1"/>
    <row r="976" s="568" customFormat="1"/>
    <row r="977" s="568" customFormat="1"/>
    <row r="978" s="568" customFormat="1"/>
    <row r="979" s="568" customFormat="1"/>
    <row r="980" s="568" customFormat="1"/>
    <row r="981" s="568" customFormat="1"/>
    <row r="982" s="568" customFormat="1"/>
    <row r="983" s="568" customFormat="1"/>
    <row r="984" s="568" customFormat="1"/>
    <row r="985" s="568" customFormat="1"/>
    <row r="986" s="568" customFormat="1"/>
    <row r="987" s="568" customFormat="1"/>
    <row r="988" s="568" customFormat="1"/>
    <row r="989" s="568" customFormat="1"/>
    <row r="990" s="568" customFormat="1"/>
    <row r="991" s="568" customFormat="1"/>
    <row r="992" s="568" customFormat="1"/>
    <row r="993" s="568" customFormat="1"/>
    <row r="994" s="568" customFormat="1"/>
    <row r="995" s="568" customFormat="1"/>
    <row r="996" s="568" customFormat="1"/>
    <row r="997" s="568" customFormat="1"/>
    <row r="998" s="568" customFormat="1"/>
    <row r="999" s="568" customFormat="1"/>
    <row r="1000" s="568" customFormat="1"/>
    <row r="1001" s="568" customFormat="1"/>
    <row r="1002" s="568" customFormat="1"/>
    <row r="1003" s="568" customFormat="1"/>
    <row r="1004" s="568" customFormat="1"/>
    <row r="1005" s="568" customFormat="1"/>
    <row r="1006" s="568" customFormat="1"/>
    <row r="1007" s="568" customFormat="1"/>
    <row r="1008" s="568" customFormat="1"/>
    <row r="1009" s="568" customFormat="1"/>
    <row r="1010" s="568" customFormat="1"/>
    <row r="1011" s="568" customFormat="1"/>
    <row r="1012" s="568" customFormat="1"/>
    <row r="1013" s="568" customFormat="1"/>
    <row r="1014" s="568" customFormat="1"/>
    <row r="1015" s="568" customFormat="1"/>
    <row r="1016" s="568" customFormat="1"/>
    <row r="1017" s="568" customFormat="1"/>
    <row r="1018" s="568" customFormat="1"/>
    <row r="1019" s="568" customFormat="1"/>
    <row r="1020" s="568" customFormat="1"/>
    <row r="1021" s="568" customFormat="1"/>
    <row r="1022" s="568" customFormat="1"/>
    <row r="1023" s="568" customFormat="1"/>
    <row r="1024" s="568" customFormat="1"/>
    <row r="1025" s="568" customFormat="1"/>
    <row r="1026" s="568" customFormat="1"/>
    <row r="1027" s="568" customFormat="1"/>
    <row r="1028" s="568" customFormat="1"/>
    <row r="1029" s="568" customFormat="1"/>
    <row r="1030" s="568" customFormat="1"/>
    <row r="1031" s="568" customFormat="1"/>
    <row r="1032" s="568" customFormat="1"/>
    <row r="1033" s="568" customFormat="1"/>
    <row r="1034" s="568" customFormat="1"/>
    <row r="1035" s="568" customFormat="1"/>
    <row r="1036" s="568" customFormat="1"/>
    <row r="1037" s="568" customFormat="1"/>
    <row r="1038" s="568" customFormat="1"/>
    <row r="1039" s="568" customFormat="1"/>
    <row r="1040" s="568" customFormat="1"/>
    <row r="1041" s="568" customFormat="1"/>
    <row r="1042" s="568" customFormat="1"/>
    <row r="1043" s="568" customFormat="1"/>
    <row r="1044" s="568" customFormat="1"/>
    <row r="1045" s="568" customFormat="1"/>
    <row r="1046" s="568" customFormat="1"/>
    <row r="1047" s="568" customFormat="1"/>
    <row r="1048" s="568" customFormat="1"/>
    <row r="1049" s="568" customFormat="1"/>
    <row r="1050" s="568" customFormat="1"/>
    <row r="1051" s="568" customFormat="1"/>
    <row r="1052" s="568" customFormat="1"/>
    <row r="1053" s="568" customFormat="1"/>
    <row r="1054" s="568" customFormat="1"/>
    <row r="1055" s="568" customFormat="1"/>
    <row r="1056" s="568" customFormat="1"/>
    <row r="1057" s="568" customFormat="1"/>
    <row r="1058" s="568" customFormat="1"/>
    <row r="1059" s="568" customFormat="1"/>
    <row r="1060" s="568" customFormat="1"/>
    <row r="1061" s="568" customFormat="1"/>
    <row r="1062" s="568" customFormat="1"/>
    <row r="1063" s="568" customFormat="1"/>
    <row r="1064" s="568" customFormat="1"/>
    <row r="1065" s="568" customFormat="1"/>
    <row r="1066" s="568" customFormat="1"/>
    <row r="1067" s="568" customFormat="1"/>
    <row r="1068" s="568" customFormat="1"/>
    <row r="1069" s="568" customFormat="1"/>
    <row r="1070" s="568" customFormat="1"/>
    <row r="1071" s="568" customFormat="1"/>
    <row r="1072" s="568" customFormat="1"/>
    <row r="1073" s="568" customFormat="1"/>
    <row r="1074" s="568" customFormat="1"/>
    <row r="1075" s="568" customFormat="1"/>
    <row r="1076" s="568" customFormat="1"/>
    <row r="1077" s="568" customFormat="1"/>
    <row r="1078" s="568" customFormat="1"/>
    <row r="1079" s="568" customFormat="1"/>
    <row r="1080" s="568" customFormat="1"/>
    <row r="1081" s="568" customFormat="1"/>
    <row r="1082" s="568" customFormat="1"/>
    <row r="1083" s="568" customFormat="1"/>
    <row r="1084" s="568" customFormat="1"/>
    <row r="1085" s="568" customFormat="1"/>
    <row r="1086" s="568" customFormat="1"/>
    <row r="1087" s="568" customFormat="1"/>
    <row r="1088" s="568" customFormat="1"/>
    <row r="1089" s="568" customFormat="1"/>
    <row r="1090" s="568" customFormat="1"/>
    <row r="1091" s="568" customFormat="1"/>
    <row r="1092" s="568" customFormat="1"/>
    <row r="1093" s="568" customFormat="1"/>
    <row r="1094" s="568" customFormat="1"/>
    <row r="1095" s="568" customFormat="1"/>
    <row r="1096" s="568" customFormat="1"/>
    <row r="1097" s="568" customFormat="1"/>
    <row r="1098" s="568" customFormat="1"/>
    <row r="1099" s="568" customFormat="1"/>
    <row r="1100" s="568" customFormat="1"/>
    <row r="1101" s="568" customFormat="1"/>
    <row r="1102" s="568" customFormat="1"/>
    <row r="1103" s="568" customFormat="1"/>
    <row r="1104" s="568" customFormat="1"/>
    <row r="1105" s="568" customFormat="1"/>
    <row r="1106" s="568" customFormat="1"/>
    <row r="1107" s="568" customFormat="1"/>
    <row r="1108" s="568" customFormat="1"/>
    <row r="1109" s="568" customFormat="1"/>
    <row r="1110" s="568" customFormat="1"/>
    <row r="1111" s="568" customFormat="1"/>
    <row r="1112" s="568" customFormat="1"/>
    <row r="1113" s="568" customFormat="1"/>
    <row r="1114" s="568" customFormat="1"/>
    <row r="1115" s="568" customFormat="1"/>
    <row r="1116" s="568" customFormat="1"/>
    <row r="1117" s="568" customFormat="1"/>
    <row r="1118" s="568" customFormat="1"/>
    <row r="1119" s="568" customFormat="1"/>
    <row r="1120" s="568" customFormat="1"/>
    <row r="1121" s="568" customFormat="1"/>
    <row r="1122" s="568" customFormat="1"/>
    <row r="1123" s="568" customFormat="1"/>
    <row r="1124" s="568" customFormat="1"/>
    <row r="1125" s="568" customFormat="1"/>
    <row r="1126" s="568" customFormat="1"/>
    <row r="1127" s="568" customFormat="1"/>
    <row r="1128" s="568" customFormat="1"/>
    <row r="1129" s="568" customFormat="1"/>
    <row r="1130" s="568" customFormat="1"/>
    <row r="1131" s="568" customFormat="1"/>
    <row r="1132" s="568" customFormat="1"/>
    <row r="1133" s="568" customFormat="1"/>
    <row r="1134" s="568" customFormat="1"/>
    <row r="1135" s="568" customFormat="1"/>
    <row r="1136" s="568" customFormat="1"/>
    <row r="1137" s="568" customFormat="1"/>
    <row r="1138" s="568" customFormat="1"/>
    <row r="1139" s="568" customFormat="1"/>
    <row r="1140" s="568" customFormat="1"/>
    <row r="1141" s="568" customFormat="1"/>
    <row r="1142" s="568" customFormat="1"/>
    <row r="1143" s="568" customFormat="1"/>
    <row r="1144" s="568" customFormat="1"/>
    <row r="1145" s="568" customFormat="1"/>
    <row r="1146" s="568" customFormat="1"/>
    <row r="1147" s="568" customFormat="1"/>
    <row r="1148" s="568" customFormat="1"/>
    <row r="1149" s="568" customFormat="1"/>
    <row r="1150" s="568" customFormat="1"/>
    <row r="1151" s="568" customFormat="1"/>
    <row r="1152" s="568" customFormat="1"/>
    <row r="1153" s="568" customFormat="1"/>
    <row r="1154" s="568" customFormat="1"/>
    <row r="1155" s="568" customFormat="1"/>
    <row r="1156" s="568" customFormat="1"/>
    <row r="1157" s="568" customFormat="1"/>
    <row r="1158" s="568" customFormat="1"/>
    <row r="1159" s="568" customFormat="1"/>
    <row r="1160" s="568" customFormat="1"/>
    <row r="1161" s="568" customFormat="1"/>
    <row r="1162" s="568" customFormat="1"/>
    <row r="1163" s="568" customFormat="1"/>
    <row r="1164" s="568" customFormat="1"/>
    <row r="1165" s="568" customFormat="1"/>
    <row r="1166" s="568" customFormat="1"/>
    <row r="1167" s="568" customFormat="1"/>
    <row r="1168" s="568" customFormat="1"/>
    <row r="1169" s="568" customFormat="1"/>
    <row r="1170" s="568" customFormat="1"/>
    <row r="1171" s="568" customFormat="1"/>
  </sheetData>
  <sheetProtection algorithmName="SHA-512" hashValue="lfrxl9+7bY4Yp8CBymCnnvcA+3WfToU2RU3jC7or4mwgrt/ZWoLdt/4iwWggBLLsfOrG0QgaxVLbBlZDDpla5Q==" saltValue="44LzcoApaQBtgXW10wRsXQ==" spinCount="100000" sheet="1" objects="1" scenarios="1" selectLockedCells="1"/>
  <mergeCells count="25">
    <mergeCell ref="O12:P12"/>
    <mergeCell ref="A1:B1"/>
    <mergeCell ref="O6:P6"/>
    <mergeCell ref="O7:P7"/>
    <mergeCell ref="O8:P8"/>
    <mergeCell ref="O5:P5"/>
    <mergeCell ref="O9:P9"/>
    <mergeCell ref="O10:P10"/>
    <mergeCell ref="O11:P11"/>
    <mergeCell ref="O45:P45"/>
    <mergeCell ref="O46:P46"/>
    <mergeCell ref="O47:P47"/>
    <mergeCell ref="O13:P13"/>
    <mergeCell ref="O14:P14"/>
    <mergeCell ref="O15:P15"/>
    <mergeCell ref="O16:P16"/>
    <mergeCell ref="O17:P17"/>
    <mergeCell ref="O18:P18"/>
    <mergeCell ref="O24:P24"/>
    <mergeCell ref="O25:P25"/>
    <mergeCell ref="O21:P21"/>
    <mergeCell ref="O22:P22"/>
    <mergeCell ref="O19:P19"/>
    <mergeCell ref="O23:P23"/>
    <mergeCell ref="O20:P20"/>
  </mergeCells>
  <dataValidations count="3">
    <dataValidation type="decimal" operator="greaterThanOrEqual" allowBlank="1" showInputMessage="1" showErrorMessage="1" errorTitle="Numeric Cell" error="This cell will only allow numeric values" promptTitle="Numeric Cell" prompt="Please enter a numeric value" sqref="B30:N35 B40:M40 B6:N27 N38:N44 B45:N46">
      <formula1>0</formula1>
    </dataValidation>
    <dataValidation type="decimal" allowBlank="1" showInputMessage="1" showErrorMessage="1" errorTitle="Percentage Cell" error="This cell will only allow percentage values" promptTitle="Percentage Cell" prompt="Please enter value as a percentage" sqref="B36:N37 B47:N47">
      <formula1>0</formula1>
      <formula2>1</formula2>
    </dataValidation>
    <dataValidation type="decimal" operator="greaterThanOrEqual" allowBlank="1" showInputMessage="1" showErrorMessage="1" errorTitle="Numeric Cell" error="This cell will only accept a number" promptTitle="Numeric Cell" prompt="Please enter a number greater than or equal to 0." sqref="B38:M39 B41:M44">
      <formula1>0</formula1>
    </dataValidation>
  </dataValidations>
  <pageMargins left="0.70866141732283472" right="0.70866141732283472" top="0.74803149606299213" bottom="0.74803149606299213" header="0.31496062992125984" footer="0.31496062992125984"/>
  <pageSetup paperSize="9" scale="36" orientation="landscape" r:id="rId1"/>
  <headerFooter>
    <oddFooter>Page &amp;P&amp;R&amp;A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U68"/>
  <sheetViews>
    <sheetView showGridLines="0" topLeftCell="A4" zoomScale="80" zoomScaleNormal="80" workbookViewId="0">
      <selection activeCell="B9" sqref="B9"/>
    </sheetView>
  </sheetViews>
  <sheetFormatPr defaultColWidth="9.109375" defaultRowHeight="14.4"/>
  <cols>
    <col min="1" max="1" width="92.5546875" style="169" customWidth="1"/>
    <col min="2" max="2" width="25.6640625" style="169" customWidth="1"/>
    <col min="3" max="3" width="20.33203125" style="169" customWidth="1"/>
    <col min="4" max="4" width="19.44140625" style="169" customWidth="1"/>
    <col min="5" max="5" width="19.88671875" style="169" customWidth="1"/>
    <col min="6" max="6" width="17.33203125" style="169" customWidth="1"/>
    <col min="7" max="7" width="18.88671875" style="169" customWidth="1"/>
    <col min="8" max="8" width="19.44140625" style="169" customWidth="1"/>
    <col min="9" max="9" width="17" style="169" customWidth="1"/>
    <col min="10" max="10" width="18" style="169" customWidth="1"/>
    <col min="11" max="11" width="18.5546875" style="169" customWidth="1"/>
    <col min="12" max="12" width="18" style="169" customWidth="1"/>
    <col min="13" max="13" width="22.6640625" style="169" customWidth="1"/>
    <col min="14" max="14" width="22" style="169" customWidth="1"/>
    <col min="15" max="16" width="25.6640625" style="169" customWidth="1"/>
    <col min="17" max="17" width="28.44140625" style="169" customWidth="1"/>
    <col min="18" max="18" width="45.5546875" style="169" customWidth="1"/>
    <col min="19" max="19" width="52.5546875" style="169" customWidth="1"/>
    <col min="20" max="20" width="36.5546875" style="169" customWidth="1"/>
    <col min="21" max="16384" width="9.109375" style="169"/>
  </cols>
  <sheetData>
    <row r="1" spans="1:19" ht="23.4">
      <c r="A1" s="782" t="s">
        <v>730</v>
      </c>
      <c r="B1" s="782"/>
      <c r="C1" s="782"/>
      <c r="D1" s="782"/>
      <c r="E1" s="782"/>
    </row>
    <row r="2" spans="1:19" ht="15.75" customHeight="1">
      <c r="A2" s="489"/>
      <c r="B2" s="252"/>
    </row>
    <row r="3" spans="1:19" ht="54" customHeight="1">
      <c r="A3" s="398" t="s">
        <v>811</v>
      </c>
      <c r="B3" s="399"/>
    </row>
    <row r="4" spans="1:19" ht="15.6">
      <c r="A4" s="256" t="s">
        <v>0</v>
      </c>
      <c r="B4" s="256" t="s">
        <v>121</v>
      </c>
      <c r="C4" s="256" t="s">
        <v>857</v>
      </c>
      <c r="D4" s="783" t="s">
        <v>412</v>
      </c>
      <c r="E4" s="784"/>
      <c r="F4" s="286"/>
      <c r="G4" s="286"/>
      <c r="H4" s="286"/>
      <c r="I4" s="286"/>
      <c r="J4" s="286"/>
      <c r="K4" s="286"/>
      <c r="L4" s="286"/>
      <c r="M4" s="286"/>
      <c r="N4" s="286"/>
      <c r="O4" s="286"/>
      <c r="P4" s="286"/>
      <c r="Q4" s="286"/>
      <c r="R4" s="286"/>
      <c r="S4" s="286"/>
    </row>
    <row r="5" spans="1:19" ht="47.25" customHeight="1">
      <c r="A5" s="400" t="s">
        <v>450</v>
      </c>
      <c r="B5" s="324"/>
      <c r="C5" s="401" t="s">
        <v>3</v>
      </c>
      <c r="D5" s="785" t="s">
        <v>552</v>
      </c>
      <c r="E5" s="785"/>
      <c r="F5" s="785"/>
      <c r="G5" s="286"/>
      <c r="H5" s="286"/>
      <c r="I5" s="286"/>
      <c r="J5" s="286"/>
      <c r="K5" s="286"/>
      <c r="L5" s="286"/>
      <c r="M5" s="286"/>
      <c r="N5" s="286"/>
      <c r="O5" s="286"/>
      <c r="P5" s="286"/>
      <c r="Q5" s="286"/>
      <c r="R5" s="286"/>
      <c r="S5" s="286"/>
    </row>
    <row r="6" spans="1:19" ht="30" customHeight="1">
      <c r="A6" s="402" t="s">
        <v>449</v>
      </c>
      <c r="B6" s="324"/>
      <c r="C6" s="401" t="s">
        <v>3</v>
      </c>
      <c r="D6" s="785" t="s">
        <v>537</v>
      </c>
      <c r="E6" s="785"/>
      <c r="F6" s="785"/>
      <c r="G6" s="286"/>
      <c r="H6" s="286"/>
      <c r="I6" s="286"/>
      <c r="J6" s="286"/>
      <c r="K6" s="286"/>
      <c r="L6" s="286"/>
      <c r="M6" s="286"/>
      <c r="N6" s="286"/>
      <c r="O6" s="286"/>
      <c r="P6" s="286"/>
      <c r="Q6" s="286"/>
      <c r="R6" s="286"/>
      <c r="S6" s="286"/>
    </row>
    <row r="7" spans="1:19" ht="15" customHeight="1">
      <c r="A7" s="402" t="s">
        <v>406</v>
      </c>
      <c r="B7" s="324">
        <v>0.24</v>
      </c>
      <c r="C7" s="401" t="s">
        <v>3</v>
      </c>
      <c r="D7" s="785" t="s">
        <v>407</v>
      </c>
      <c r="E7" s="785"/>
      <c r="F7" s="785"/>
      <c r="G7" s="286"/>
      <c r="H7" s="286"/>
      <c r="I7" s="286"/>
      <c r="J7" s="286"/>
      <c r="K7" s="286"/>
      <c r="L7" s="286"/>
      <c r="M7" s="286"/>
      <c r="N7" s="286"/>
      <c r="O7" s="286"/>
      <c r="P7" s="286"/>
      <c r="Q7" s="286"/>
      <c r="R7" s="286"/>
      <c r="S7" s="286"/>
    </row>
    <row r="8" spans="1:19" ht="75.75" customHeight="1">
      <c r="A8" s="403" t="s">
        <v>160</v>
      </c>
      <c r="B8" s="404">
        <v>66</v>
      </c>
      <c r="C8" s="401" t="s">
        <v>110</v>
      </c>
      <c r="D8" s="785" t="s">
        <v>731</v>
      </c>
      <c r="E8" s="785"/>
      <c r="F8" s="785"/>
      <c r="G8" s="286"/>
      <c r="H8" s="286"/>
      <c r="I8" s="286"/>
      <c r="J8" s="286"/>
      <c r="K8" s="286"/>
      <c r="L8" s="286"/>
      <c r="M8" s="286"/>
      <c r="N8" s="286"/>
      <c r="O8" s="286"/>
      <c r="P8" s="286"/>
      <c r="Q8" s="286"/>
      <c r="R8" s="286"/>
      <c r="S8" s="286"/>
    </row>
    <row r="9" spans="1:19" ht="73.5" customHeight="1">
      <c r="A9" s="405" t="s">
        <v>414</v>
      </c>
      <c r="B9" s="324">
        <v>0.48</v>
      </c>
      <c r="C9" s="401" t="s">
        <v>3</v>
      </c>
      <c r="D9" s="786" t="s">
        <v>732</v>
      </c>
      <c r="E9" s="787"/>
      <c r="F9" s="788"/>
      <c r="G9" s="286"/>
      <c r="H9" s="286"/>
      <c r="I9" s="286"/>
      <c r="J9" s="286"/>
      <c r="K9" s="286"/>
      <c r="L9" s="286"/>
      <c r="M9" s="286"/>
      <c r="N9" s="286"/>
      <c r="O9" s="286"/>
      <c r="P9" s="286"/>
      <c r="Q9" s="286"/>
      <c r="R9" s="286"/>
      <c r="S9" s="286"/>
    </row>
    <row r="10" spans="1:19" ht="29.25" customHeight="1">
      <c r="A10" s="403" t="s">
        <v>105</v>
      </c>
      <c r="B10" s="406"/>
      <c r="C10" s="407" t="s">
        <v>110</v>
      </c>
      <c r="D10" s="785" t="s">
        <v>733</v>
      </c>
      <c r="E10" s="785"/>
      <c r="F10" s="785"/>
      <c r="G10" s="286"/>
      <c r="H10" s="286"/>
      <c r="I10" s="286"/>
      <c r="J10" s="286"/>
      <c r="K10" s="286"/>
      <c r="L10" s="286"/>
      <c r="M10" s="286"/>
      <c r="N10" s="286"/>
      <c r="O10" s="286"/>
      <c r="P10" s="286"/>
      <c r="Q10" s="286"/>
      <c r="R10" s="286"/>
      <c r="S10" s="286"/>
    </row>
    <row r="11" spans="1:19" ht="96" customHeight="1">
      <c r="A11" s="405" t="s">
        <v>161</v>
      </c>
      <c r="B11" s="324"/>
      <c r="C11" s="401" t="s">
        <v>3</v>
      </c>
      <c r="D11" s="789" t="s">
        <v>812</v>
      </c>
      <c r="E11" s="789"/>
      <c r="F11" s="789"/>
      <c r="G11" s="286"/>
      <c r="H11" s="286"/>
      <c r="I11" s="286"/>
      <c r="J11" s="286"/>
      <c r="K11" s="286"/>
      <c r="L11" s="286"/>
      <c r="M11" s="286"/>
      <c r="N11" s="286"/>
      <c r="O11" s="286"/>
      <c r="P11" s="286"/>
      <c r="Q11" s="286"/>
      <c r="R11" s="286"/>
      <c r="S11" s="286"/>
    </row>
    <row r="12" spans="1:19" ht="15.6">
      <c r="A12" s="408" t="s">
        <v>734</v>
      </c>
      <c r="B12" s="409"/>
      <c r="C12" s="390"/>
      <c r="D12" s="410"/>
      <c r="E12" s="503"/>
      <c r="F12" s="286"/>
      <c r="G12" s="286"/>
      <c r="H12" s="286"/>
      <c r="I12" s="286"/>
      <c r="J12" s="286"/>
      <c r="K12" s="286"/>
      <c r="L12" s="286"/>
      <c r="M12" s="286"/>
      <c r="N12" s="286"/>
      <c r="O12" s="286"/>
      <c r="P12" s="286"/>
      <c r="Q12" s="286"/>
      <c r="R12" s="286"/>
      <c r="S12" s="286"/>
    </row>
    <row r="13" spans="1:19" ht="15.6">
      <c r="A13" s="402" t="s">
        <v>567</v>
      </c>
      <c r="B13" s="406">
        <v>171</v>
      </c>
      <c r="C13" s="502" t="s">
        <v>110</v>
      </c>
      <c r="D13" s="781"/>
      <c r="E13" s="781"/>
      <c r="F13" s="286"/>
      <c r="G13" s="286"/>
      <c r="H13" s="286"/>
      <c r="I13" s="286"/>
      <c r="J13" s="286"/>
      <c r="K13" s="286"/>
      <c r="L13" s="286"/>
      <c r="M13" s="286"/>
      <c r="N13" s="286"/>
      <c r="O13" s="286"/>
      <c r="P13" s="286"/>
      <c r="Q13" s="286"/>
      <c r="R13" s="286"/>
      <c r="S13" s="286"/>
    </row>
    <row r="14" spans="1:19" ht="15.6">
      <c r="A14" s="402" t="s">
        <v>568</v>
      </c>
      <c r="B14" s="406">
        <v>25</v>
      </c>
      <c r="C14" s="502" t="s">
        <v>110</v>
      </c>
      <c r="D14" s="781"/>
      <c r="E14" s="781"/>
      <c r="F14" s="286"/>
      <c r="G14" s="286"/>
      <c r="H14" s="286"/>
      <c r="I14" s="286"/>
      <c r="J14" s="286"/>
      <c r="K14" s="286"/>
      <c r="L14" s="286"/>
      <c r="M14" s="286"/>
      <c r="N14" s="286"/>
      <c r="O14" s="286"/>
      <c r="P14" s="286"/>
      <c r="Q14" s="286"/>
      <c r="R14" s="286"/>
      <c r="S14" s="286"/>
    </row>
    <row r="15" spans="1:19" ht="15.6">
      <c r="A15" s="402" t="s">
        <v>569</v>
      </c>
      <c r="B15" s="404">
        <v>92</v>
      </c>
      <c r="C15" s="502" t="s">
        <v>110</v>
      </c>
      <c r="D15" s="781"/>
      <c r="E15" s="781"/>
      <c r="F15" s="286"/>
      <c r="G15" s="286"/>
      <c r="H15" s="286"/>
      <c r="I15" s="286"/>
      <c r="J15" s="286"/>
      <c r="K15" s="286"/>
      <c r="L15" s="286"/>
      <c r="M15" s="286"/>
      <c r="N15" s="286"/>
      <c r="O15" s="286"/>
      <c r="P15" s="286"/>
      <c r="Q15" s="286"/>
      <c r="R15" s="286"/>
      <c r="S15" s="286"/>
    </row>
    <row r="18" spans="1:21" ht="47.25" customHeight="1">
      <c r="A18" s="402" t="s">
        <v>570</v>
      </c>
      <c r="B18" s="404">
        <v>7</v>
      </c>
      <c r="C18" s="502" t="s">
        <v>110</v>
      </c>
      <c r="D18" s="785" t="s">
        <v>565</v>
      </c>
      <c r="E18" s="785"/>
      <c r="F18" s="785"/>
      <c r="G18" s="390"/>
      <c r="H18" s="390"/>
      <c r="I18" s="390"/>
      <c r="J18" s="390"/>
      <c r="K18" s="390"/>
      <c r="L18" s="390"/>
      <c r="M18" s="390"/>
      <c r="N18" s="390"/>
      <c r="O18" s="390"/>
      <c r="P18" s="390"/>
      <c r="Q18" s="503"/>
      <c r="R18" s="286"/>
      <c r="S18" s="286"/>
    </row>
    <row r="19" spans="1:21" ht="15.6">
      <c r="A19" s="402" t="s">
        <v>571</v>
      </c>
      <c r="B19" s="404">
        <v>6</v>
      </c>
      <c r="C19" s="502" t="s">
        <v>110</v>
      </c>
      <c r="D19" s="410"/>
      <c r="E19" s="410"/>
      <c r="F19" s="410"/>
      <c r="G19" s="390"/>
      <c r="H19" s="390"/>
      <c r="I19" s="390"/>
      <c r="J19" s="390"/>
      <c r="K19" s="390"/>
      <c r="L19" s="390"/>
      <c r="M19" s="390"/>
      <c r="N19" s="390"/>
      <c r="O19" s="390"/>
      <c r="P19" s="390"/>
      <c r="Q19" s="503"/>
      <c r="R19" s="286"/>
      <c r="S19" s="286"/>
    </row>
    <row r="20" spans="1:21" ht="31.2">
      <c r="A20" s="402" t="s">
        <v>572</v>
      </c>
      <c r="B20" s="404">
        <v>1</v>
      </c>
      <c r="C20" s="502" t="s">
        <v>110</v>
      </c>
      <c r="D20" s="785" t="s">
        <v>566</v>
      </c>
      <c r="E20" s="785"/>
      <c r="F20" s="785"/>
      <c r="G20" s="390"/>
      <c r="H20" s="390"/>
      <c r="I20" s="390"/>
      <c r="J20" s="390"/>
      <c r="K20" s="390"/>
      <c r="L20" s="390"/>
      <c r="M20" s="390"/>
      <c r="N20" s="390"/>
      <c r="O20" s="390"/>
      <c r="P20" s="390"/>
      <c r="Q20" s="503"/>
      <c r="R20" s="286"/>
      <c r="S20" s="286"/>
    </row>
    <row r="21" spans="1:21" ht="50.25" customHeight="1">
      <c r="A21" s="402" t="s">
        <v>573</v>
      </c>
      <c r="B21" s="404">
        <v>1</v>
      </c>
      <c r="C21" s="502" t="s">
        <v>110</v>
      </c>
      <c r="D21" s="503"/>
      <c r="E21" s="503"/>
      <c r="F21" s="410"/>
      <c r="G21" s="390"/>
      <c r="H21" s="390"/>
      <c r="I21" s="390"/>
      <c r="J21" s="390"/>
      <c r="K21" s="390"/>
      <c r="L21" s="390"/>
      <c r="M21" s="390"/>
      <c r="N21" s="390"/>
      <c r="O21" s="390"/>
      <c r="P21" s="390"/>
      <c r="Q21" s="503"/>
      <c r="R21" s="286"/>
      <c r="S21" s="286"/>
    </row>
    <row r="22" spans="1:21" ht="29.25" customHeight="1">
      <c r="A22" s="403" t="s">
        <v>735</v>
      </c>
      <c r="B22" s="404"/>
      <c r="C22" s="502" t="s">
        <v>110</v>
      </c>
      <c r="D22" s="781"/>
      <c r="E22" s="781"/>
      <c r="F22" s="410"/>
      <c r="G22" s="390"/>
      <c r="H22" s="390"/>
      <c r="I22" s="390"/>
      <c r="J22" s="390"/>
      <c r="K22" s="390"/>
      <c r="L22" s="390"/>
      <c r="M22" s="390"/>
      <c r="N22" s="390"/>
      <c r="O22" s="390"/>
      <c r="P22" s="390"/>
      <c r="Q22" s="503"/>
      <c r="R22" s="286"/>
      <c r="S22" s="286"/>
    </row>
    <row r="23" spans="1:21" ht="48" customHeight="1">
      <c r="A23" s="504" t="s">
        <v>208</v>
      </c>
      <c r="B23" s="411"/>
      <c r="C23" s="412" t="s">
        <v>141</v>
      </c>
      <c r="D23" s="785" t="s">
        <v>210</v>
      </c>
      <c r="E23" s="785"/>
      <c r="F23" s="785"/>
      <c r="G23" s="390"/>
      <c r="H23" s="390"/>
      <c r="I23" s="390"/>
      <c r="J23" s="390"/>
      <c r="K23" s="390"/>
      <c r="L23" s="390"/>
      <c r="M23" s="390"/>
      <c r="N23" s="390"/>
      <c r="O23" s="390"/>
      <c r="P23" s="390"/>
      <c r="Q23" s="503"/>
      <c r="R23" s="286"/>
      <c r="S23" s="286"/>
    </row>
    <row r="24" spans="1:21" ht="30.75" customHeight="1">
      <c r="A24" s="413" t="s">
        <v>209</v>
      </c>
      <c r="B24" s="411"/>
      <c r="C24" s="412" t="s">
        <v>141</v>
      </c>
      <c r="D24" s="785" t="s">
        <v>211</v>
      </c>
      <c r="E24" s="785"/>
      <c r="F24" s="785"/>
      <c r="G24" s="286"/>
      <c r="H24" s="286"/>
      <c r="I24" s="286"/>
      <c r="J24" s="286"/>
      <c r="K24" s="286"/>
      <c r="L24" s="286"/>
      <c r="M24" s="286"/>
      <c r="N24" s="286"/>
      <c r="O24" s="286"/>
      <c r="P24" s="286"/>
      <c r="Q24" s="286"/>
      <c r="R24" s="286"/>
      <c r="S24" s="286"/>
    </row>
    <row r="25" spans="1:21" ht="42.75" customHeight="1">
      <c r="A25" s="504" t="s">
        <v>511</v>
      </c>
      <c r="B25" s="411"/>
      <c r="C25" s="412" t="s">
        <v>141</v>
      </c>
      <c r="D25" s="785" t="s">
        <v>212</v>
      </c>
      <c r="E25" s="785"/>
      <c r="F25" s="785"/>
      <c r="G25" s="286"/>
      <c r="H25" s="286"/>
      <c r="I25" s="286"/>
      <c r="J25" s="286"/>
      <c r="K25" s="286"/>
      <c r="L25" s="286"/>
      <c r="M25" s="286"/>
      <c r="N25" s="286"/>
      <c r="O25" s="286"/>
      <c r="P25" s="286"/>
      <c r="Q25" s="286"/>
      <c r="R25" s="286"/>
      <c r="S25" s="286"/>
    </row>
    <row r="26" spans="1:21" ht="34.5" customHeight="1">
      <c r="A26" s="504" t="s">
        <v>394</v>
      </c>
      <c r="B26" s="411"/>
      <c r="C26" s="412" t="s">
        <v>141</v>
      </c>
      <c r="D26" s="785" t="s">
        <v>397</v>
      </c>
      <c r="E26" s="785"/>
      <c r="F26" s="785"/>
      <c r="G26" s="286"/>
      <c r="H26" s="286"/>
      <c r="I26" s="286"/>
      <c r="J26" s="286"/>
      <c r="K26" s="286"/>
      <c r="L26" s="286"/>
      <c r="M26" s="286"/>
      <c r="N26" s="286"/>
      <c r="O26" s="286"/>
      <c r="P26" s="286"/>
      <c r="Q26" s="286"/>
      <c r="R26" s="286"/>
      <c r="S26" s="286"/>
    </row>
    <row r="27" spans="1:21" ht="29.25" customHeight="1">
      <c r="A27" s="504" t="s">
        <v>648</v>
      </c>
      <c r="B27" s="404"/>
      <c r="C27" s="502" t="s">
        <v>110</v>
      </c>
      <c r="D27" s="781"/>
      <c r="E27" s="781"/>
      <c r="F27" s="286"/>
      <c r="G27" s="286"/>
      <c r="H27" s="286"/>
      <c r="I27" s="286"/>
      <c r="J27" s="286"/>
      <c r="K27" s="286"/>
      <c r="L27" s="286"/>
      <c r="M27" s="286"/>
      <c r="N27" s="286"/>
      <c r="O27" s="286"/>
      <c r="P27" s="286"/>
      <c r="Q27" s="286"/>
      <c r="R27" s="286"/>
      <c r="S27" s="286"/>
    </row>
    <row r="28" spans="1:21" ht="15.6">
      <c r="A28" s="408"/>
      <c r="B28" s="286"/>
      <c r="C28" s="286"/>
      <c r="D28" s="286"/>
      <c r="E28" s="286"/>
      <c r="F28" s="286"/>
      <c r="G28" s="286"/>
      <c r="H28" s="286"/>
      <c r="I28" s="286"/>
      <c r="J28" s="286"/>
      <c r="K28" s="286"/>
      <c r="L28" s="286"/>
      <c r="M28" s="286"/>
      <c r="N28" s="286"/>
      <c r="O28" s="286"/>
      <c r="P28" s="286"/>
      <c r="Q28" s="286"/>
      <c r="R28" s="286"/>
      <c r="S28" s="286"/>
      <c r="T28" s="286"/>
      <c r="U28" s="286"/>
    </row>
    <row r="29" spans="1:21" ht="62.4">
      <c r="A29" s="256" t="s">
        <v>0</v>
      </c>
      <c r="B29" s="256" t="s">
        <v>496</v>
      </c>
      <c r="C29" s="256" t="s">
        <v>497</v>
      </c>
      <c r="D29" s="256" t="s">
        <v>498</v>
      </c>
      <c r="E29" s="256" t="s">
        <v>499</v>
      </c>
      <c r="F29" s="256" t="s">
        <v>500</v>
      </c>
      <c r="G29" s="256" t="s">
        <v>131</v>
      </c>
      <c r="H29" s="256" t="s">
        <v>132</v>
      </c>
      <c r="I29" s="256" t="s">
        <v>501</v>
      </c>
      <c r="J29" s="256" t="s">
        <v>502</v>
      </c>
      <c r="K29" s="256" t="s">
        <v>503</v>
      </c>
      <c r="L29" s="256" t="s">
        <v>504</v>
      </c>
      <c r="M29" s="256" t="s">
        <v>505</v>
      </c>
      <c r="N29" s="256" t="s">
        <v>392</v>
      </c>
      <c r="O29" s="266" t="s">
        <v>137</v>
      </c>
      <c r="P29" s="414" t="s">
        <v>686</v>
      </c>
      <c r="Q29" s="286"/>
    </row>
    <row r="30" spans="1:21" ht="15.6">
      <c r="A30" s="403" t="s">
        <v>736</v>
      </c>
      <c r="B30" s="404"/>
      <c r="C30" s="404"/>
      <c r="D30" s="404"/>
      <c r="E30" s="404"/>
      <c r="F30" s="404"/>
      <c r="G30" s="404"/>
      <c r="H30" s="404"/>
      <c r="I30" s="404"/>
      <c r="J30" s="404"/>
      <c r="K30" s="404"/>
      <c r="L30" s="404"/>
      <c r="M30" s="404"/>
      <c r="N30" s="404"/>
      <c r="O30" s="404"/>
      <c r="P30" s="415">
        <f>SUM(G30:O30,B30:D30)</f>
        <v>0</v>
      </c>
      <c r="Q30" s="286"/>
    </row>
    <row r="31" spans="1:21" s="208" customFormat="1" ht="15.6">
      <c r="A31" s="403" t="s">
        <v>737</v>
      </c>
      <c r="B31" s="404"/>
      <c r="C31" s="404"/>
      <c r="D31" s="404"/>
      <c r="E31" s="404"/>
      <c r="F31" s="404"/>
      <c r="G31" s="404"/>
      <c r="H31" s="404"/>
      <c r="I31" s="404"/>
      <c r="J31" s="404"/>
      <c r="K31" s="404"/>
      <c r="L31" s="404"/>
      <c r="M31" s="404"/>
      <c r="N31" s="404"/>
      <c r="O31" s="404"/>
      <c r="P31" s="415">
        <f t="shared" ref="P31:P43" si="0">SUM(G31:O31,B31:D31)</f>
        <v>0</v>
      </c>
      <c r="Q31" s="416"/>
    </row>
    <row r="32" spans="1:21" s="208" customFormat="1" ht="15.6">
      <c r="A32" s="403" t="s">
        <v>738</v>
      </c>
      <c r="B32" s="404"/>
      <c r="C32" s="404"/>
      <c r="D32" s="404"/>
      <c r="E32" s="404"/>
      <c r="F32" s="404"/>
      <c r="G32" s="404"/>
      <c r="H32" s="404"/>
      <c r="I32" s="404"/>
      <c r="J32" s="404"/>
      <c r="K32" s="404"/>
      <c r="L32" s="404"/>
      <c r="M32" s="404"/>
      <c r="N32" s="404"/>
      <c r="O32" s="404"/>
      <c r="P32" s="415">
        <f t="shared" si="0"/>
        <v>0</v>
      </c>
      <c r="Q32" s="416"/>
    </row>
    <row r="33" spans="1:21" s="208" customFormat="1" ht="15.6">
      <c r="A33" s="403" t="s">
        <v>739</v>
      </c>
      <c r="B33" s="404"/>
      <c r="C33" s="404"/>
      <c r="D33" s="404"/>
      <c r="E33" s="404"/>
      <c r="F33" s="404"/>
      <c r="G33" s="404"/>
      <c r="H33" s="404"/>
      <c r="I33" s="404"/>
      <c r="J33" s="404"/>
      <c r="K33" s="404"/>
      <c r="L33" s="404"/>
      <c r="M33" s="404"/>
      <c r="N33" s="404"/>
      <c r="O33" s="404"/>
      <c r="P33" s="415">
        <f t="shared" si="0"/>
        <v>0</v>
      </c>
      <c r="Q33" s="416"/>
    </row>
    <row r="34" spans="1:21" s="208" customFormat="1" ht="15.6">
      <c r="A34" s="403" t="s">
        <v>740</v>
      </c>
      <c r="B34" s="404"/>
      <c r="C34" s="404"/>
      <c r="D34" s="404"/>
      <c r="E34" s="404"/>
      <c r="F34" s="404"/>
      <c r="G34" s="404"/>
      <c r="H34" s="404"/>
      <c r="I34" s="404"/>
      <c r="J34" s="404"/>
      <c r="K34" s="404"/>
      <c r="L34" s="404"/>
      <c r="M34" s="404"/>
      <c r="N34" s="404"/>
      <c r="O34" s="404"/>
      <c r="P34" s="415">
        <f t="shared" si="0"/>
        <v>0</v>
      </c>
      <c r="Q34" s="416"/>
    </row>
    <row r="35" spans="1:21" s="208" customFormat="1" ht="15.6">
      <c r="A35" s="403" t="s">
        <v>509</v>
      </c>
      <c r="B35" s="404"/>
      <c r="C35" s="404"/>
      <c r="D35" s="404"/>
      <c r="E35" s="404"/>
      <c r="F35" s="404"/>
      <c r="G35" s="404"/>
      <c r="H35" s="404"/>
      <c r="I35" s="404"/>
      <c r="J35" s="404"/>
      <c r="K35" s="404"/>
      <c r="L35" s="404"/>
      <c r="M35" s="404"/>
      <c r="N35" s="404"/>
      <c r="O35" s="404"/>
      <c r="P35" s="415">
        <f t="shared" si="0"/>
        <v>0</v>
      </c>
      <c r="Q35" s="416"/>
    </row>
    <row r="36" spans="1:21" s="208" customFormat="1" ht="15.6">
      <c r="A36" s="403" t="s">
        <v>741</v>
      </c>
      <c r="B36" s="404"/>
      <c r="C36" s="404"/>
      <c r="D36" s="404"/>
      <c r="E36" s="404"/>
      <c r="F36" s="404"/>
      <c r="G36" s="404"/>
      <c r="H36" s="404"/>
      <c r="I36" s="404"/>
      <c r="J36" s="404"/>
      <c r="K36" s="404"/>
      <c r="L36" s="404"/>
      <c r="M36" s="404"/>
      <c r="N36" s="404"/>
      <c r="O36" s="404"/>
      <c r="P36" s="415">
        <f t="shared" si="0"/>
        <v>0</v>
      </c>
      <c r="Q36" s="416"/>
    </row>
    <row r="37" spans="1:21" s="208" customFormat="1" ht="15.6">
      <c r="A37" s="403" t="s">
        <v>510</v>
      </c>
      <c r="B37" s="404"/>
      <c r="C37" s="404"/>
      <c r="D37" s="404"/>
      <c r="E37" s="404"/>
      <c r="F37" s="404"/>
      <c r="G37" s="404"/>
      <c r="H37" s="404"/>
      <c r="I37" s="404"/>
      <c r="J37" s="404"/>
      <c r="K37" s="404"/>
      <c r="L37" s="404"/>
      <c r="M37" s="404"/>
      <c r="N37" s="404"/>
      <c r="O37" s="404"/>
      <c r="P37" s="415">
        <f t="shared" si="0"/>
        <v>0</v>
      </c>
      <c r="Q37" s="416"/>
    </row>
    <row r="38" spans="1:21" s="208" customFormat="1" ht="15.6">
      <c r="A38" s="403" t="s">
        <v>742</v>
      </c>
      <c r="B38" s="404"/>
      <c r="C38" s="404"/>
      <c r="D38" s="404"/>
      <c r="E38" s="404"/>
      <c r="F38" s="404"/>
      <c r="G38" s="404"/>
      <c r="H38" s="404"/>
      <c r="I38" s="404"/>
      <c r="J38" s="404"/>
      <c r="K38" s="404"/>
      <c r="L38" s="404"/>
      <c r="M38" s="404"/>
      <c r="N38" s="404"/>
      <c r="O38" s="404"/>
      <c r="P38" s="415">
        <f t="shared" si="0"/>
        <v>0</v>
      </c>
      <c r="Q38" s="416"/>
    </row>
    <row r="39" spans="1:21" s="208" customFormat="1" ht="15.6">
      <c r="A39" s="403" t="s">
        <v>508</v>
      </c>
      <c r="B39" s="404"/>
      <c r="C39" s="404"/>
      <c r="D39" s="404"/>
      <c r="E39" s="404"/>
      <c r="F39" s="404"/>
      <c r="G39" s="404"/>
      <c r="H39" s="404"/>
      <c r="I39" s="404"/>
      <c r="J39" s="404"/>
      <c r="K39" s="404"/>
      <c r="L39" s="404"/>
      <c r="M39" s="404"/>
      <c r="N39" s="404"/>
      <c r="O39" s="404"/>
      <c r="P39" s="415">
        <f t="shared" si="0"/>
        <v>0</v>
      </c>
      <c r="Q39" s="416"/>
    </row>
    <row r="40" spans="1:21" s="208" customFormat="1" ht="15.6">
      <c r="A40" s="417" t="s">
        <v>743</v>
      </c>
      <c r="B40" s="259"/>
      <c r="C40" s="259"/>
      <c r="D40" s="404"/>
      <c r="E40" s="404"/>
      <c r="F40" s="404"/>
      <c r="G40" s="404"/>
      <c r="H40" s="259"/>
      <c r="I40" s="259"/>
      <c r="J40" s="259"/>
      <c r="K40" s="259"/>
      <c r="L40" s="259"/>
      <c r="M40" s="259"/>
      <c r="N40" s="259"/>
      <c r="O40" s="259"/>
      <c r="P40" s="415">
        <f t="shared" si="0"/>
        <v>0</v>
      </c>
      <c r="Q40" s="416"/>
    </row>
    <row r="41" spans="1:21" s="208" customFormat="1" ht="15.6">
      <c r="A41" s="417" t="s">
        <v>744</v>
      </c>
      <c r="B41" s="259"/>
      <c r="C41" s="259"/>
      <c r="D41" s="404"/>
      <c r="E41" s="404"/>
      <c r="F41" s="404"/>
      <c r="G41" s="404"/>
      <c r="H41" s="259"/>
      <c r="I41" s="259"/>
      <c r="J41" s="259"/>
      <c r="K41" s="259"/>
      <c r="L41" s="259"/>
      <c r="M41" s="259"/>
      <c r="N41" s="259"/>
      <c r="O41" s="259"/>
      <c r="P41" s="415">
        <f t="shared" si="0"/>
        <v>0</v>
      </c>
      <c r="Q41" s="416"/>
    </row>
    <row r="42" spans="1:21" s="208" customFormat="1" ht="15.6">
      <c r="A42" s="403" t="s">
        <v>745</v>
      </c>
      <c r="B42" s="259"/>
      <c r="C42" s="259"/>
      <c r="D42" s="404"/>
      <c r="E42" s="404"/>
      <c r="F42" s="404"/>
      <c r="G42" s="404"/>
      <c r="H42" s="259"/>
      <c r="I42" s="259"/>
      <c r="J42" s="259"/>
      <c r="K42" s="259"/>
      <c r="L42" s="259"/>
      <c r="M42" s="259"/>
      <c r="N42" s="259"/>
      <c r="O42" s="259"/>
      <c r="P42" s="415">
        <f t="shared" si="0"/>
        <v>0</v>
      </c>
      <c r="Q42" s="416"/>
    </row>
    <row r="43" spans="1:21" s="208" customFormat="1" ht="15.6">
      <c r="A43" s="417" t="s">
        <v>746</v>
      </c>
      <c r="B43" s="259"/>
      <c r="C43" s="259"/>
      <c r="D43" s="404"/>
      <c r="E43" s="404"/>
      <c r="F43" s="404"/>
      <c r="G43" s="404"/>
      <c r="H43" s="259"/>
      <c r="I43" s="259"/>
      <c r="J43" s="259"/>
      <c r="K43" s="259"/>
      <c r="L43" s="259"/>
      <c r="M43" s="259"/>
      <c r="N43" s="259"/>
      <c r="O43" s="259"/>
      <c r="P43" s="415">
        <f t="shared" si="0"/>
        <v>0</v>
      </c>
      <c r="Q43" s="416"/>
    </row>
    <row r="44" spans="1:21" s="208" customFormat="1" ht="15.6">
      <c r="A44" s="403" t="s">
        <v>789</v>
      </c>
      <c r="B44" s="259"/>
      <c r="C44" s="259"/>
      <c r="D44" s="404"/>
      <c r="E44" s="404"/>
      <c r="F44" s="404"/>
      <c r="G44" s="404"/>
      <c r="H44" s="259"/>
      <c r="I44" s="259"/>
      <c r="J44" s="259"/>
      <c r="K44" s="259"/>
      <c r="L44" s="259"/>
      <c r="M44" s="259"/>
      <c r="N44" s="259"/>
      <c r="O44" s="259"/>
      <c r="P44" s="415">
        <f t="shared" ref="P44:P45" si="1">SUM(G44:O44,B44:D44)</f>
        <v>0</v>
      </c>
      <c r="Q44" s="416"/>
    </row>
    <row r="45" spans="1:21" ht="15.6">
      <c r="A45" s="417" t="s">
        <v>790</v>
      </c>
      <c r="B45" s="259"/>
      <c r="C45" s="259"/>
      <c r="D45" s="404"/>
      <c r="E45" s="404"/>
      <c r="F45" s="404"/>
      <c r="G45" s="404"/>
      <c r="H45" s="259"/>
      <c r="I45" s="259"/>
      <c r="J45" s="259"/>
      <c r="K45" s="259"/>
      <c r="L45" s="259"/>
      <c r="M45" s="259"/>
      <c r="N45" s="259"/>
      <c r="O45" s="259"/>
      <c r="P45" s="415">
        <f t="shared" si="1"/>
        <v>0</v>
      </c>
      <c r="Q45" s="286"/>
      <c r="R45" s="286"/>
      <c r="S45" s="286"/>
      <c r="T45" s="286"/>
      <c r="U45" s="286"/>
    </row>
    <row r="46" spans="1:21" ht="15.6">
      <c r="A46" s="572" t="s">
        <v>993</v>
      </c>
      <c r="B46" s="259"/>
      <c r="C46" s="259"/>
      <c r="D46" s="404"/>
      <c r="E46" s="404"/>
      <c r="F46" s="404"/>
      <c r="G46" s="404"/>
      <c r="H46" s="259"/>
      <c r="I46" s="259"/>
      <c r="J46" s="259"/>
      <c r="K46" s="259"/>
      <c r="L46" s="259"/>
      <c r="M46" s="259"/>
      <c r="N46" s="259"/>
      <c r="O46" s="259"/>
      <c r="P46" s="415">
        <f t="shared" ref="P46" si="2">SUM(G46:O46,B46:D46)</f>
        <v>0</v>
      </c>
      <c r="Q46" s="286"/>
      <c r="R46" s="286"/>
      <c r="S46" s="286"/>
      <c r="T46" s="286"/>
      <c r="U46" s="286"/>
    </row>
    <row r="47" spans="1:21" ht="15.6">
      <c r="A47" s="286"/>
      <c r="B47" s="286"/>
      <c r="C47" s="286"/>
      <c r="D47" s="286"/>
      <c r="E47" s="286"/>
      <c r="F47" s="286"/>
      <c r="G47" s="286"/>
      <c r="H47" s="286"/>
      <c r="I47" s="286"/>
      <c r="J47" s="286"/>
      <c r="K47" s="286"/>
      <c r="L47" s="286"/>
      <c r="M47" s="286"/>
      <c r="N47" s="286"/>
      <c r="O47" s="286"/>
      <c r="P47" s="286"/>
      <c r="Q47" s="286"/>
      <c r="R47" s="286"/>
      <c r="S47" s="286"/>
      <c r="T47" s="286"/>
      <c r="U47" s="286"/>
    </row>
    <row r="48" spans="1:21" ht="15.6">
      <c r="A48" s="256" t="s">
        <v>0</v>
      </c>
      <c r="B48" s="256" t="s">
        <v>121</v>
      </c>
      <c r="C48" s="256" t="s">
        <v>538</v>
      </c>
      <c r="D48" s="286"/>
      <c r="E48" s="286"/>
      <c r="F48" s="286"/>
      <c r="G48" s="286"/>
      <c r="H48" s="286"/>
      <c r="I48" s="286"/>
      <c r="J48" s="286"/>
      <c r="K48" s="286"/>
      <c r="L48" s="286"/>
      <c r="M48" s="286"/>
      <c r="N48" s="286"/>
      <c r="O48" s="286"/>
      <c r="P48" s="286"/>
      <c r="Q48" s="286"/>
      <c r="R48" s="286"/>
      <c r="S48" s="286"/>
      <c r="T48" s="286"/>
      <c r="U48" s="286"/>
    </row>
    <row r="49" spans="1:21" ht="15.6">
      <c r="A49" s="418" t="s">
        <v>747</v>
      </c>
      <c r="B49" s="419"/>
      <c r="C49" s="419"/>
      <c r="D49" s="286"/>
      <c r="E49" s="286"/>
      <c r="F49" s="286"/>
      <c r="G49" s="286"/>
      <c r="H49" s="286"/>
      <c r="I49" s="286"/>
      <c r="J49" s="286"/>
      <c r="K49" s="286"/>
      <c r="L49" s="286"/>
      <c r="M49" s="286"/>
      <c r="N49" s="286"/>
      <c r="O49" s="286"/>
      <c r="P49" s="286"/>
      <c r="Q49" s="286"/>
      <c r="R49" s="286"/>
      <c r="S49" s="286"/>
      <c r="T49" s="286"/>
      <c r="U49" s="286"/>
    </row>
    <row r="50" spans="1:21" ht="15.6">
      <c r="A50" s="501" t="s">
        <v>480</v>
      </c>
      <c r="B50" s="411"/>
      <c r="C50" s="412" t="s">
        <v>141</v>
      </c>
      <c r="D50" s="286"/>
      <c r="E50" s="286"/>
      <c r="F50" s="286"/>
      <c r="G50" s="286"/>
      <c r="H50" s="286"/>
      <c r="I50" s="286"/>
      <c r="J50" s="286"/>
      <c r="K50" s="286"/>
      <c r="L50" s="286"/>
      <c r="M50" s="286"/>
      <c r="N50" s="286"/>
      <c r="O50" s="286"/>
      <c r="P50" s="286"/>
      <c r="Q50" s="286"/>
      <c r="R50" s="286"/>
      <c r="S50" s="286"/>
      <c r="T50" s="286"/>
      <c r="U50" s="286"/>
    </row>
    <row r="51" spans="1:21" ht="15.6">
      <c r="A51" s="501" t="s">
        <v>481</v>
      </c>
      <c r="B51" s="411"/>
      <c r="C51" s="412" t="s">
        <v>141</v>
      </c>
      <c r="D51" s="286"/>
      <c r="E51" s="286"/>
      <c r="F51" s="286"/>
      <c r="G51" s="286"/>
      <c r="H51" s="286"/>
      <c r="I51" s="286"/>
      <c r="J51" s="286"/>
      <c r="K51" s="286"/>
      <c r="L51" s="286"/>
      <c r="M51" s="286"/>
      <c r="N51" s="286"/>
      <c r="O51" s="286"/>
      <c r="P51" s="286"/>
      <c r="Q51" s="286"/>
      <c r="R51" s="286"/>
      <c r="S51" s="286"/>
      <c r="T51" s="286"/>
      <c r="U51" s="286"/>
    </row>
    <row r="52" spans="1:21" ht="15.6">
      <c r="A52" s="501" t="s">
        <v>482</v>
      </c>
      <c r="B52" s="411"/>
      <c r="C52" s="412" t="s">
        <v>141</v>
      </c>
      <c r="D52" s="286"/>
      <c r="E52" s="286"/>
      <c r="F52" s="286"/>
      <c r="G52" s="286"/>
      <c r="H52" s="286"/>
      <c r="I52" s="286"/>
      <c r="J52" s="286"/>
      <c r="K52" s="286"/>
      <c r="L52" s="286"/>
      <c r="M52" s="286"/>
      <c r="N52" s="286"/>
      <c r="O52" s="286"/>
      <c r="P52" s="286"/>
      <c r="Q52" s="286"/>
      <c r="R52" s="286"/>
      <c r="S52" s="286"/>
      <c r="T52" s="286"/>
      <c r="U52" s="286"/>
    </row>
    <row r="53" spans="1:21" ht="15.6">
      <c r="A53" s="501" t="s">
        <v>483</v>
      </c>
      <c r="B53" s="411"/>
      <c r="C53" s="412" t="s">
        <v>141</v>
      </c>
      <c r="D53" s="286"/>
      <c r="E53" s="286"/>
      <c r="F53" s="286"/>
      <c r="G53" s="286"/>
      <c r="H53" s="286"/>
      <c r="I53" s="286"/>
      <c r="J53" s="286"/>
      <c r="K53" s="286"/>
      <c r="L53" s="286"/>
      <c r="M53" s="286"/>
      <c r="N53" s="286"/>
      <c r="O53" s="286"/>
      <c r="P53" s="286"/>
      <c r="Q53" s="286"/>
      <c r="R53" s="286"/>
      <c r="S53" s="286"/>
      <c r="T53" s="286"/>
      <c r="U53" s="286"/>
    </row>
    <row r="54" spans="1:21" ht="15.6">
      <c r="A54" s="501" t="s">
        <v>484</v>
      </c>
      <c r="B54" s="411"/>
      <c r="C54" s="412" t="s">
        <v>141</v>
      </c>
      <c r="D54" s="286"/>
      <c r="E54" s="286"/>
      <c r="F54" s="286"/>
      <c r="G54" s="286"/>
      <c r="H54" s="286"/>
      <c r="I54" s="286"/>
      <c r="J54" s="286"/>
      <c r="K54" s="286"/>
      <c r="L54" s="286"/>
      <c r="M54" s="286"/>
      <c r="N54" s="286"/>
      <c r="O54" s="286"/>
      <c r="P54" s="286"/>
      <c r="Q54" s="286"/>
      <c r="R54" s="286"/>
      <c r="S54" s="286"/>
      <c r="T54" s="286"/>
      <c r="U54" s="286"/>
    </row>
    <row r="55" spans="1:21" ht="15.6">
      <c r="A55" s="501" t="s">
        <v>485</v>
      </c>
      <c r="B55" s="411"/>
      <c r="C55" s="412" t="s">
        <v>141</v>
      </c>
      <c r="D55" s="286"/>
      <c r="E55" s="286"/>
      <c r="F55" s="286"/>
      <c r="G55" s="286"/>
      <c r="H55" s="286"/>
      <c r="I55" s="286"/>
      <c r="J55" s="286"/>
      <c r="K55" s="286"/>
      <c r="L55" s="286"/>
      <c r="M55" s="286"/>
      <c r="N55" s="286"/>
      <c r="O55" s="286"/>
      <c r="P55" s="286"/>
      <c r="Q55" s="286"/>
      <c r="R55" s="286"/>
      <c r="S55" s="286"/>
      <c r="T55" s="286"/>
      <c r="U55" s="286"/>
    </row>
    <row r="56" spans="1:21" ht="15.6">
      <c r="A56" s="501" t="s">
        <v>486</v>
      </c>
      <c r="B56" s="411"/>
      <c r="C56" s="412" t="s">
        <v>141</v>
      </c>
      <c r="D56" s="286"/>
      <c r="E56" s="286"/>
      <c r="F56" s="286"/>
      <c r="G56" s="286"/>
      <c r="H56" s="286"/>
      <c r="I56" s="286"/>
      <c r="J56" s="286"/>
      <c r="K56" s="286"/>
      <c r="L56" s="286"/>
      <c r="M56" s="286"/>
      <c r="N56" s="286"/>
      <c r="O56" s="286"/>
      <c r="P56" s="286"/>
      <c r="Q56" s="286"/>
      <c r="R56" s="286"/>
      <c r="S56" s="286"/>
      <c r="T56" s="286"/>
      <c r="U56" s="286"/>
    </row>
    <row r="57" spans="1:21" ht="15.6">
      <c r="A57" s="501" t="s">
        <v>487</v>
      </c>
      <c r="B57" s="411"/>
      <c r="C57" s="412" t="s">
        <v>141</v>
      </c>
      <c r="D57" s="286"/>
      <c r="E57" s="286"/>
      <c r="F57" s="286"/>
      <c r="G57" s="286"/>
      <c r="H57" s="286"/>
      <c r="I57" s="286"/>
      <c r="J57" s="286"/>
      <c r="K57" s="286"/>
      <c r="L57" s="286"/>
      <c r="M57" s="286"/>
      <c r="N57" s="286"/>
      <c r="O57" s="286"/>
      <c r="P57" s="286"/>
      <c r="Q57" s="286"/>
      <c r="R57" s="286"/>
      <c r="S57" s="286"/>
      <c r="T57" s="286"/>
      <c r="U57" s="286"/>
    </row>
    <row r="58" spans="1:21" ht="15.6">
      <c r="A58" s="501" t="s">
        <v>488</v>
      </c>
      <c r="B58" s="411"/>
      <c r="C58" s="412" t="s">
        <v>141</v>
      </c>
      <c r="D58" s="286"/>
      <c r="E58" s="286"/>
      <c r="F58" s="286"/>
      <c r="G58" s="286"/>
      <c r="H58" s="286"/>
      <c r="I58" s="286"/>
      <c r="J58" s="286"/>
      <c r="K58" s="286"/>
      <c r="L58" s="286"/>
      <c r="M58" s="286"/>
      <c r="N58" s="286"/>
      <c r="O58" s="286"/>
      <c r="P58" s="286"/>
      <c r="Q58" s="286"/>
      <c r="R58" s="286"/>
      <c r="S58" s="286"/>
      <c r="T58" s="286"/>
      <c r="U58" s="286"/>
    </row>
    <row r="59" spans="1:21" ht="15.6">
      <c r="A59" s="501" t="s">
        <v>489</v>
      </c>
      <c r="B59" s="411"/>
      <c r="C59" s="412" t="s">
        <v>141</v>
      </c>
      <c r="D59" s="286"/>
      <c r="E59" s="286"/>
      <c r="F59" s="286"/>
      <c r="G59" s="286"/>
      <c r="H59" s="286"/>
      <c r="I59" s="286"/>
      <c r="J59" s="286"/>
      <c r="K59" s="286"/>
      <c r="L59" s="286"/>
      <c r="M59" s="286"/>
      <c r="N59" s="286"/>
      <c r="O59" s="286"/>
      <c r="P59" s="286"/>
      <c r="Q59" s="286"/>
      <c r="R59" s="286"/>
      <c r="S59" s="286"/>
      <c r="T59" s="286"/>
      <c r="U59" s="286"/>
    </row>
    <row r="60" spans="1:21" ht="15.6">
      <c r="A60" s="501" t="s">
        <v>66</v>
      </c>
      <c r="B60" s="411"/>
      <c r="C60" s="412" t="s">
        <v>141</v>
      </c>
      <c r="D60" s="286"/>
      <c r="E60" s="286"/>
      <c r="F60" s="286"/>
      <c r="G60" s="286"/>
      <c r="H60" s="286"/>
      <c r="I60" s="286"/>
      <c r="J60" s="286"/>
      <c r="K60" s="286"/>
      <c r="L60" s="286"/>
      <c r="M60" s="286"/>
      <c r="N60" s="286"/>
      <c r="O60" s="286"/>
      <c r="P60" s="286"/>
      <c r="Q60" s="286"/>
      <c r="R60" s="286"/>
      <c r="S60" s="286"/>
      <c r="T60" s="286"/>
      <c r="U60" s="286"/>
    </row>
    <row r="61" spans="1:21" ht="90.75" customHeight="1">
      <c r="A61" s="501" t="s">
        <v>490</v>
      </c>
      <c r="B61" s="779"/>
      <c r="C61" s="780"/>
      <c r="D61" s="286"/>
      <c r="E61" s="286"/>
      <c r="F61" s="286"/>
      <c r="G61" s="286"/>
      <c r="H61" s="286"/>
      <c r="I61" s="286"/>
      <c r="J61" s="286"/>
      <c r="K61" s="286"/>
      <c r="L61" s="286"/>
      <c r="M61" s="286"/>
      <c r="N61" s="286"/>
      <c r="O61" s="286"/>
      <c r="P61" s="286"/>
      <c r="Q61" s="286"/>
      <c r="R61" s="286"/>
      <c r="S61" s="286"/>
      <c r="T61" s="286"/>
      <c r="U61" s="286"/>
    </row>
    <row r="62" spans="1:21" ht="15.6">
      <c r="A62" s="286"/>
      <c r="B62" s="286"/>
      <c r="C62" s="286"/>
      <c r="D62" s="286"/>
      <c r="E62" s="286"/>
      <c r="F62" s="286"/>
      <c r="G62" s="286"/>
      <c r="H62" s="286"/>
      <c r="I62" s="286"/>
      <c r="J62" s="286"/>
      <c r="K62" s="286"/>
      <c r="L62" s="286"/>
      <c r="M62" s="286"/>
      <c r="N62" s="286"/>
      <c r="O62" s="286"/>
      <c r="P62" s="286"/>
      <c r="Q62" s="286"/>
      <c r="R62" s="286"/>
      <c r="S62" s="286"/>
      <c r="T62" s="286"/>
      <c r="U62" s="286"/>
    </row>
    <row r="63" spans="1:21" ht="15.6">
      <c r="A63" s="286"/>
      <c r="B63" s="286"/>
      <c r="C63" s="286"/>
      <c r="D63" s="286"/>
      <c r="E63" s="286"/>
      <c r="F63" s="286"/>
      <c r="G63" s="286"/>
      <c r="H63" s="286"/>
      <c r="I63" s="286"/>
      <c r="J63" s="286"/>
      <c r="K63" s="286"/>
      <c r="L63" s="286"/>
      <c r="M63" s="286"/>
      <c r="N63" s="286"/>
      <c r="O63" s="286"/>
      <c r="P63" s="286"/>
      <c r="Q63" s="286"/>
      <c r="R63" s="286"/>
      <c r="S63" s="286"/>
      <c r="T63" s="286"/>
      <c r="U63" s="286"/>
    </row>
    <row r="64" spans="1:21" ht="15.6">
      <c r="A64" s="286"/>
      <c r="B64" s="286"/>
      <c r="C64" s="286"/>
      <c r="D64" s="286"/>
      <c r="E64" s="286"/>
      <c r="F64" s="286"/>
      <c r="G64" s="286"/>
      <c r="H64" s="286"/>
      <c r="I64" s="286"/>
      <c r="J64" s="286"/>
      <c r="K64" s="286"/>
      <c r="L64" s="286"/>
      <c r="M64" s="286"/>
      <c r="N64" s="286"/>
      <c r="O64" s="286"/>
      <c r="P64" s="286"/>
      <c r="Q64" s="286"/>
      <c r="R64" s="286"/>
      <c r="S64" s="286"/>
      <c r="T64" s="286"/>
      <c r="U64" s="286"/>
    </row>
    <row r="65" spans="1:21" ht="15.6">
      <c r="A65" s="286"/>
      <c r="B65" s="286"/>
      <c r="C65" s="286"/>
      <c r="D65" s="286"/>
      <c r="E65" s="286"/>
      <c r="F65" s="286"/>
      <c r="G65" s="286"/>
      <c r="H65" s="286"/>
      <c r="I65" s="286"/>
      <c r="J65" s="286"/>
      <c r="K65" s="286"/>
      <c r="L65" s="286"/>
      <c r="M65" s="286"/>
      <c r="N65" s="286"/>
      <c r="O65" s="286"/>
      <c r="P65" s="286"/>
      <c r="Q65" s="286"/>
      <c r="R65" s="286"/>
      <c r="S65" s="286"/>
      <c r="T65" s="286"/>
      <c r="U65" s="286"/>
    </row>
    <row r="66" spans="1:21" ht="15.6">
      <c r="A66" s="286"/>
      <c r="B66" s="286"/>
      <c r="C66" s="286"/>
      <c r="D66" s="286"/>
      <c r="E66" s="286"/>
      <c r="F66" s="286"/>
      <c r="G66" s="286"/>
      <c r="H66" s="286"/>
      <c r="I66" s="286"/>
      <c r="J66" s="286"/>
      <c r="K66" s="286"/>
      <c r="L66" s="286"/>
      <c r="M66" s="286"/>
      <c r="N66" s="286"/>
      <c r="O66" s="286"/>
      <c r="P66" s="286"/>
      <c r="Q66" s="286"/>
      <c r="R66" s="286"/>
      <c r="S66" s="286"/>
      <c r="T66" s="286"/>
      <c r="U66" s="286"/>
    </row>
    <row r="67" spans="1:21" ht="15.6">
      <c r="A67" s="286"/>
      <c r="B67" s="286"/>
      <c r="C67" s="286"/>
    </row>
    <row r="68" spans="1:21" ht="15.6">
      <c r="A68" s="286"/>
      <c r="B68" s="286"/>
      <c r="C68" s="286"/>
    </row>
  </sheetData>
  <sheetProtection password="C08A" sheet="1" objects="1" scenarios="1" selectLockedCells="1"/>
  <mergeCells count="21">
    <mergeCell ref="D23:F23"/>
    <mergeCell ref="D27:E27"/>
    <mergeCell ref="D24:F24"/>
    <mergeCell ref="D25:F25"/>
    <mergeCell ref="D26:F26"/>
    <mergeCell ref="B61:C61"/>
    <mergeCell ref="D13:E13"/>
    <mergeCell ref="A1:E1"/>
    <mergeCell ref="D4:E4"/>
    <mergeCell ref="D5:F5"/>
    <mergeCell ref="D6:F6"/>
    <mergeCell ref="D9:F9"/>
    <mergeCell ref="D8:F8"/>
    <mergeCell ref="D7:F7"/>
    <mergeCell ref="D10:F10"/>
    <mergeCell ref="D11:F11"/>
    <mergeCell ref="D14:E14"/>
    <mergeCell ref="D15:E15"/>
    <mergeCell ref="D22:E22"/>
    <mergeCell ref="D18:F18"/>
    <mergeCell ref="D20:F20"/>
  </mergeCells>
  <dataValidations xWindow="1085" yWindow="588" count="4">
    <dataValidation type="decimal" operator="greaterThanOrEqual" allowBlank="1" showInputMessage="1" showErrorMessage="1" errorTitle="Numeric Cell" error="This cell will only accept a numerical value" promptTitle="Numeric Cell" prompt="Please enter a numerical value" sqref="B10 B8 B13:B15 B18:B22 B27 P30:P46">
      <formula1>0</formula1>
    </dataValidation>
    <dataValidation type="decimal" allowBlank="1" showInputMessage="1" showErrorMessage="1" errorTitle="Numeric Cell" error="This cell will only accept a numerical value" promptTitle="Percentage Cell" prompt="Please enter value as a percentage" sqref="B5:B7 B9 B11">
      <formula1>0</formula1>
      <formula2>1</formula2>
    </dataValidation>
    <dataValidation type="whole" operator="greaterThanOrEqual" allowBlank="1" showInputMessage="1" showErrorMessage="1" errorTitle="Numeric Cell" error="This cell will only accept a numerical value" promptTitle="Numeric Cell" prompt="Please enter a numerical value" sqref="B30:O46">
      <formula1>0</formula1>
    </dataValidation>
    <dataValidation type="list" allowBlank="1" showInputMessage="1" showErrorMessage="1" error="This cell will only accept a 'Yes' or 'No' answer." sqref="B50:B60 B23:B26">
      <formula1>"Yes,No,"</formula1>
    </dataValidation>
  </dataValidations>
  <pageMargins left="0.70866141732283472" right="0.70866141732283472" top="0.74803149606299213" bottom="0.74803149606299213" header="0.31496062992125984" footer="0.31496062992125984"/>
  <pageSetup paperSize="9" scale="30" fitToWidth="0" orientation="landscape" r:id="rId1"/>
  <headerFooter>
    <oddFooter>Page &amp;P&amp;R&amp;A</oddFooter>
  </headerFooter>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X45"/>
  <sheetViews>
    <sheetView showGridLines="0" zoomScale="80" zoomScaleNormal="80" workbookViewId="0">
      <selection activeCell="B27" sqref="B27:J30"/>
    </sheetView>
  </sheetViews>
  <sheetFormatPr defaultColWidth="9.109375" defaultRowHeight="13.8"/>
  <cols>
    <col min="1" max="1" width="110.5546875" style="125" bestFit="1" customWidth="1"/>
    <col min="2" max="2" width="17.44140625" style="125" customWidth="1"/>
    <col min="3" max="3" width="16.5546875" style="125" customWidth="1"/>
    <col min="4" max="4" width="12.33203125" style="125" customWidth="1"/>
    <col min="5" max="5" width="14.44140625" style="125" customWidth="1"/>
    <col min="6" max="6" width="12" style="125" customWidth="1"/>
    <col min="7" max="7" width="11.6640625" style="125" customWidth="1"/>
    <col min="8" max="8" width="14.6640625" style="125" customWidth="1"/>
    <col min="9" max="9" width="13.5546875" style="125" customWidth="1"/>
    <col min="10" max="10" width="16.6640625" style="125" customWidth="1"/>
    <col min="11" max="11" width="20" style="125" customWidth="1"/>
    <col min="12" max="12" width="19.44140625" style="125" customWidth="1"/>
    <col min="13" max="13" width="21.5546875" style="125" customWidth="1"/>
    <col min="14" max="14" width="9.109375" style="125"/>
    <col min="15" max="15" width="39.44140625" style="125" customWidth="1"/>
    <col min="16" max="16384" width="9.109375" style="125"/>
  </cols>
  <sheetData>
    <row r="1" spans="1:15" s="39" customFormat="1"/>
    <row r="2" spans="1:15" s="39" customFormat="1" ht="22.8">
      <c r="A2" s="35" t="s">
        <v>649</v>
      </c>
    </row>
    <row r="3" spans="1:15" s="39" customFormat="1"/>
    <row r="4" spans="1:15" s="39" customFormat="1" ht="15">
      <c r="A4" s="552"/>
      <c r="B4" s="552"/>
      <c r="C4" s="552"/>
      <c r="D4" s="552"/>
      <c r="E4" s="552"/>
      <c r="F4" s="552"/>
      <c r="G4" s="552"/>
      <c r="H4" s="552"/>
      <c r="I4" s="552"/>
      <c r="J4" s="552"/>
      <c r="K4" s="552"/>
      <c r="L4" s="552"/>
      <c r="M4" s="552"/>
      <c r="N4" s="552"/>
      <c r="O4" s="552"/>
    </row>
    <row r="5" spans="1:15" ht="78.75" customHeight="1">
      <c r="A5" s="40"/>
      <c r="B5" s="95" t="s">
        <v>517</v>
      </c>
      <c r="C5" s="95" t="s">
        <v>15</v>
      </c>
      <c r="D5" s="95" t="s">
        <v>131</v>
      </c>
      <c r="E5" s="95" t="s">
        <v>132</v>
      </c>
      <c r="F5" s="95" t="s">
        <v>16</v>
      </c>
      <c r="G5" s="95" t="s">
        <v>17</v>
      </c>
      <c r="H5" s="95" t="s">
        <v>18</v>
      </c>
      <c r="I5" s="95" t="s">
        <v>518</v>
      </c>
      <c r="J5" s="95" t="s">
        <v>19</v>
      </c>
      <c r="K5" s="95" t="s">
        <v>20</v>
      </c>
      <c r="L5" s="95" t="s">
        <v>493</v>
      </c>
      <c r="M5" s="95" t="s">
        <v>134</v>
      </c>
      <c r="N5" s="95" t="s">
        <v>21</v>
      </c>
      <c r="O5" s="72" t="s">
        <v>390</v>
      </c>
    </row>
    <row r="6" spans="1:15" ht="31.8" thickBot="1">
      <c r="A6" s="73" t="s">
        <v>748</v>
      </c>
      <c r="B6" s="110"/>
      <c r="C6" s="110"/>
      <c r="D6" s="110"/>
      <c r="E6" s="111"/>
      <c r="F6" s="111"/>
      <c r="G6" s="111"/>
      <c r="H6" s="111"/>
      <c r="I6" s="111"/>
      <c r="J6" s="111"/>
      <c r="K6" s="111"/>
      <c r="L6" s="111"/>
      <c r="M6" s="111"/>
      <c r="N6" s="112"/>
      <c r="O6" s="69"/>
    </row>
    <row r="7" spans="1:15" ht="15.6">
      <c r="A7" s="74" t="s">
        <v>175</v>
      </c>
      <c r="B7" s="156">
        <v>237</v>
      </c>
      <c r="C7" s="156">
        <v>56</v>
      </c>
      <c r="D7" s="156">
        <v>0</v>
      </c>
      <c r="E7" s="156">
        <v>0</v>
      </c>
      <c r="F7" s="156">
        <v>6</v>
      </c>
      <c r="G7" s="156"/>
      <c r="H7" s="156"/>
      <c r="I7" s="156">
        <v>121</v>
      </c>
      <c r="J7" s="156">
        <v>0</v>
      </c>
      <c r="K7" s="603">
        <v>0</v>
      </c>
      <c r="L7" s="156">
        <v>1</v>
      </c>
      <c r="M7" s="156">
        <v>0</v>
      </c>
      <c r="N7" s="116">
        <f t="shared" ref="N7:N18" si="0">SUM($B7:$M7)</f>
        <v>421</v>
      </c>
      <c r="O7" s="69"/>
    </row>
    <row r="8" spans="1:15" ht="15.6">
      <c r="A8" s="74" t="s">
        <v>176</v>
      </c>
      <c r="B8" s="156">
        <v>18</v>
      </c>
      <c r="C8" s="156">
        <v>3</v>
      </c>
      <c r="D8" s="156">
        <v>0</v>
      </c>
      <c r="E8" s="156">
        <v>0</v>
      </c>
      <c r="F8" s="156">
        <v>2</v>
      </c>
      <c r="G8" s="156"/>
      <c r="H8" s="156"/>
      <c r="I8" s="156">
        <v>2</v>
      </c>
      <c r="J8" s="156">
        <v>0</v>
      </c>
      <c r="K8" s="603">
        <v>1</v>
      </c>
      <c r="L8" s="156">
        <v>0</v>
      </c>
      <c r="M8" s="156">
        <v>0</v>
      </c>
      <c r="N8" s="117">
        <f t="shared" si="0"/>
        <v>26</v>
      </c>
      <c r="O8" s="69"/>
    </row>
    <row r="9" spans="1:15" ht="15.6">
      <c r="A9" s="74" t="s">
        <v>416</v>
      </c>
      <c r="B9" s="156">
        <v>6</v>
      </c>
      <c r="C9" s="156">
        <v>1</v>
      </c>
      <c r="D9" s="156">
        <v>0</v>
      </c>
      <c r="E9" s="156">
        <v>0</v>
      </c>
      <c r="F9" s="156">
        <v>0</v>
      </c>
      <c r="G9" s="156"/>
      <c r="H9" s="156"/>
      <c r="I9" s="156">
        <v>0</v>
      </c>
      <c r="J9" s="156">
        <v>0</v>
      </c>
      <c r="K9" s="603">
        <v>0</v>
      </c>
      <c r="L9" s="156">
        <v>0</v>
      </c>
      <c r="M9" s="156">
        <v>0</v>
      </c>
      <c r="N9" s="117">
        <f t="shared" si="0"/>
        <v>7</v>
      </c>
      <c r="O9" s="69"/>
    </row>
    <row r="10" spans="1:15" ht="15.6">
      <c r="A10" s="74" t="s">
        <v>177</v>
      </c>
      <c r="B10" s="156">
        <v>0</v>
      </c>
      <c r="C10" s="156">
        <v>0</v>
      </c>
      <c r="D10" s="156">
        <v>0</v>
      </c>
      <c r="E10" s="156">
        <v>0</v>
      </c>
      <c r="F10" s="156">
        <v>3</v>
      </c>
      <c r="G10" s="156"/>
      <c r="H10" s="156"/>
      <c r="I10" s="156">
        <v>0</v>
      </c>
      <c r="J10" s="156">
        <v>0</v>
      </c>
      <c r="K10" s="603">
        <v>0</v>
      </c>
      <c r="L10" s="156">
        <v>0</v>
      </c>
      <c r="M10" s="156">
        <v>0</v>
      </c>
      <c r="N10" s="117">
        <f t="shared" si="0"/>
        <v>3</v>
      </c>
      <c r="O10" s="69"/>
    </row>
    <row r="11" spans="1:15" ht="15.6">
      <c r="A11" s="74" t="s">
        <v>178</v>
      </c>
      <c r="B11" s="156">
        <v>0</v>
      </c>
      <c r="C11" s="156">
        <v>0</v>
      </c>
      <c r="D11" s="156">
        <v>0</v>
      </c>
      <c r="E11" s="156">
        <v>0</v>
      </c>
      <c r="F11" s="156">
        <v>2</v>
      </c>
      <c r="G11" s="156"/>
      <c r="H11" s="156"/>
      <c r="I11" s="156">
        <v>0</v>
      </c>
      <c r="J11" s="156">
        <v>1</v>
      </c>
      <c r="K11" s="603">
        <v>0</v>
      </c>
      <c r="L11" s="156">
        <v>0</v>
      </c>
      <c r="M11" s="156">
        <v>0</v>
      </c>
      <c r="N11" s="117">
        <f t="shared" si="0"/>
        <v>3</v>
      </c>
      <c r="O11" s="69"/>
    </row>
    <row r="12" spans="1:15" ht="15.6">
      <c r="A12" s="74" t="s">
        <v>179</v>
      </c>
      <c r="B12" s="156">
        <v>0</v>
      </c>
      <c r="C12" s="156">
        <v>0</v>
      </c>
      <c r="D12" s="156">
        <v>0</v>
      </c>
      <c r="E12" s="156">
        <v>0</v>
      </c>
      <c r="F12" s="156">
        <v>3</v>
      </c>
      <c r="G12" s="156"/>
      <c r="H12" s="156"/>
      <c r="I12" s="156">
        <v>0</v>
      </c>
      <c r="J12" s="156">
        <v>1</v>
      </c>
      <c r="K12" s="603">
        <v>0</v>
      </c>
      <c r="L12" s="156">
        <v>0</v>
      </c>
      <c r="M12" s="156">
        <v>0</v>
      </c>
      <c r="N12" s="117">
        <f t="shared" si="0"/>
        <v>4</v>
      </c>
      <c r="O12" s="69"/>
    </row>
    <row r="13" spans="1:15" ht="15.6">
      <c r="A13" s="74" t="s">
        <v>180</v>
      </c>
      <c r="B13" s="156">
        <v>1</v>
      </c>
      <c r="C13" s="156">
        <v>0</v>
      </c>
      <c r="D13" s="156">
        <v>0</v>
      </c>
      <c r="E13" s="156">
        <v>0</v>
      </c>
      <c r="F13" s="156">
        <v>0</v>
      </c>
      <c r="G13" s="156"/>
      <c r="H13" s="156"/>
      <c r="I13" s="156">
        <v>0</v>
      </c>
      <c r="J13" s="156">
        <v>0</v>
      </c>
      <c r="K13" s="603">
        <v>0</v>
      </c>
      <c r="L13" s="156">
        <v>0</v>
      </c>
      <c r="M13" s="156">
        <v>0</v>
      </c>
      <c r="N13" s="117">
        <f t="shared" si="0"/>
        <v>1</v>
      </c>
      <c r="O13" s="69"/>
    </row>
    <row r="14" spans="1:15" ht="15.6">
      <c r="A14" s="74" t="s">
        <v>417</v>
      </c>
      <c r="B14" s="156">
        <v>0</v>
      </c>
      <c r="C14" s="156">
        <v>2</v>
      </c>
      <c r="D14" s="156">
        <v>0</v>
      </c>
      <c r="E14" s="156">
        <v>0</v>
      </c>
      <c r="F14" s="156">
        <v>5</v>
      </c>
      <c r="G14" s="156"/>
      <c r="H14" s="156"/>
      <c r="I14" s="156">
        <v>0</v>
      </c>
      <c r="J14" s="156">
        <v>0</v>
      </c>
      <c r="K14" s="603">
        <v>0</v>
      </c>
      <c r="L14" s="156">
        <v>0</v>
      </c>
      <c r="M14" s="156">
        <v>0</v>
      </c>
      <c r="N14" s="117">
        <f t="shared" si="0"/>
        <v>7</v>
      </c>
      <c r="O14" s="69"/>
    </row>
    <row r="15" spans="1:15" ht="15.6">
      <c r="A15" s="74" t="s">
        <v>749</v>
      </c>
      <c r="B15" s="159">
        <f t="shared" ref="B15:M15" si="1">SUM(B7:B14)</f>
        <v>262</v>
      </c>
      <c r="C15" s="159">
        <f t="shared" si="1"/>
        <v>62</v>
      </c>
      <c r="D15" s="159">
        <f t="shared" si="1"/>
        <v>0</v>
      </c>
      <c r="E15" s="159">
        <f t="shared" si="1"/>
        <v>0</v>
      </c>
      <c r="F15" s="159">
        <f t="shared" si="1"/>
        <v>21</v>
      </c>
      <c r="G15" s="159">
        <f t="shared" si="1"/>
        <v>0</v>
      </c>
      <c r="H15" s="159">
        <f t="shared" si="1"/>
        <v>0</v>
      </c>
      <c r="I15" s="159">
        <f t="shared" si="1"/>
        <v>123</v>
      </c>
      <c r="J15" s="159">
        <f t="shared" si="1"/>
        <v>2</v>
      </c>
      <c r="K15" s="159">
        <f t="shared" si="1"/>
        <v>1</v>
      </c>
      <c r="L15" s="159">
        <f t="shared" si="1"/>
        <v>1</v>
      </c>
      <c r="M15" s="159">
        <f t="shared" si="1"/>
        <v>0</v>
      </c>
      <c r="N15" s="118">
        <f t="shared" si="0"/>
        <v>472</v>
      </c>
      <c r="O15" s="69"/>
    </row>
    <row r="16" spans="1:15" ht="15.6">
      <c r="A16" s="426" t="s">
        <v>777</v>
      </c>
      <c r="B16" s="156">
        <v>15</v>
      </c>
      <c r="C16" s="156">
        <v>4</v>
      </c>
      <c r="D16" s="156">
        <v>0</v>
      </c>
      <c r="E16" s="156">
        <v>0</v>
      </c>
      <c r="F16" s="156">
        <v>0</v>
      </c>
      <c r="G16" s="156">
        <v>0</v>
      </c>
      <c r="H16" s="156">
        <v>0</v>
      </c>
      <c r="I16" s="156">
        <v>0</v>
      </c>
      <c r="J16" s="156">
        <v>0</v>
      </c>
      <c r="K16" s="603">
        <v>0</v>
      </c>
      <c r="L16" s="156">
        <v>0</v>
      </c>
      <c r="M16" s="156">
        <v>0</v>
      </c>
      <c r="N16" s="118">
        <f t="shared" si="0"/>
        <v>19</v>
      </c>
      <c r="O16" s="69"/>
    </row>
    <row r="17" spans="1:24" ht="15.6">
      <c r="A17" s="426" t="s">
        <v>778</v>
      </c>
      <c r="B17" s="156">
        <v>49</v>
      </c>
      <c r="C17" s="156">
        <v>14</v>
      </c>
      <c r="D17" s="156">
        <v>0</v>
      </c>
      <c r="E17" s="156">
        <v>0</v>
      </c>
      <c r="F17" s="156">
        <v>0</v>
      </c>
      <c r="G17" s="156">
        <v>0</v>
      </c>
      <c r="H17" s="156">
        <v>0</v>
      </c>
      <c r="I17" s="156">
        <v>5</v>
      </c>
      <c r="J17" s="156">
        <v>0</v>
      </c>
      <c r="K17" s="603">
        <v>1</v>
      </c>
      <c r="L17" s="156">
        <v>0</v>
      </c>
      <c r="M17" s="156">
        <v>0</v>
      </c>
      <c r="N17" s="118">
        <f t="shared" si="0"/>
        <v>69</v>
      </c>
      <c r="O17" s="69"/>
    </row>
    <row r="18" spans="1:24" ht="16.2" thickBot="1">
      <c r="A18" s="120" t="s">
        <v>750</v>
      </c>
      <c r="B18" s="156">
        <v>22</v>
      </c>
      <c r="C18" s="156">
        <v>3</v>
      </c>
      <c r="D18" s="156">
        <v>0</v>
      </c>
      <c r="E18" s="156">
        <v>0</v>
      </c>
      <c r="F18" s="156">
        <v>0</v>
      </c>
      <c r="G18" s="156">
        <v>0</v>
      </c>
      <c r="H18" s="156">
        <v>0</v>
      </c>
      <c r="I18" s="156">
        <v>31</v>
      </c>
      <c r="J18" s="156">
        <v>1</v>
      </c>
      <c r="K18" s="603">
        <v>3</v>
      </c>
      <c r="L18" s="156">
        <v>1</v>
      </c>
      <c r="M18" s="156">
        <v>0</v>
      </c>
      <c r="N18" s="119">
        <f t="shared" si="0"/>
        <v>61</v>
      </c>
      <c r="O18" s="69"/>
    </row>
    <row r="19" spans="1:24" ht="16.2" thickBot="1">
      <c r="A19" s="71" t="s">
        <v>181</v>
      </c>
      <c r="B19" s="160"/>
      <c r="C19" s="161"/>
      <c r="D19" s="161"/>
      <c r="E19" s="161"/>
      <c r="F19" s="161"/>
      <c r="G19" s="161"/>
      <c r="H19" s="161"/>
      <c r="I19" s="161"/>
      <c r="J19" s="161"/>
      <c r="K19" s="161"/>
      <c r="L19" s="161"/>
      <c r="M19" s="161"/>
      <c r="N19" s="127"/>
      <c r="O19" s="69"/>
    </row>
    <row r="20" spans="1:24" ht="15.6">
      <c r="A20" s="40" t="s">
        <v>182</v>
      </c>
      <c r="B20" s="603">
        <v>0</v>
      </c>
      <c r="C20" s="603">
        <v>3</v>
      </c>
      <c r="D20" s="603">
        <v>0</v>
      </c>
      <c r="E20" s="603">
        <v>0</v>
      </c>
      <c r="F20" s="603">
        <v>3</v>
      </c>
      <c r="G20" s="603">
        <v>0</v>
      </c>
      <c r="H20" s="603">
        <v>0</v>
      </c>
      <c r="I20" s="603">
        <v>0</v>
      </c>
      <c r="J20" s="603">
        <v>0</v>
      </c>
      <c r="K20" s="603">
        <v>0</v>
      </c>
      <c r="L20" s="603">
        <v>0</v>
      </c>
      <c r="M20" s="156">
        <v>0</v>
      </c>
      <c r="N20" s="128">
        <f>SUM($B20:$M20)</f>
        <v>6</v>
      </c>
      <c r="O20" s="790" t="s">
        <v>577</v>
      </c>
      <c r="P20" s="790"/>
      <c r="Q20" s="790"/>
      <c r="R20" s="790"/>
      <c r="S20" s="790"/>
      <c r="T20" s="790"/>
      <c r="U20" s="790"/>
      <c r="V20" s="790"/>
      <c r="W20" s="790"/>
      <c r="X20" s="790"/>
    </row>
    <row r="21" spans="1:24" ht="15.6">
      <c r="A21" s="40" t="s">
        <v>183</v>
      </c>
      <c r="B21" s="156">
        <v>320</v>
      </c>
      <c r="C21" s="156">
        <v>59</v>
      </c>
      <c r="D21" s="156">
        <v>0</v>
      </c>
      <c r="E21" s="156">
        <v>0</v>
      </c>
      <c r="F21" s="156">
        <v>17</v>
      </c>
      <c r="G21" s="156">
        <v>0</v>
      </c>
      <c r="H21" s="156">
        <v>0</v>
      </c>
      <c r="I21" s="156">
        <v>154</v>
      </c>
      <c r="J21" s="156">
        <v>4</v>
      </c>
      <c r="K21" s="156">
        <v>8</v>
      </c>
      <c r="L21" s="156">
        <v>6</v>
      </c>
      <c r="M21" s="156">
        <v>0</v>
      </c>
      <c r="N21" s="129">
        <f>SUM($B21:$M21)</f>
        <v>568</v>
      </c>
      <c r="O21" s="790" t="s">
        <v>578</v>
      </c>
      <c r="P21" s="790"/>
      <c r="Q21" s="790"/>
      <c r="R21" s="790"/>
      <c r="S21" s="790"/>
      <c r="T21" s="790"/>
      <c r="U21" s="790"/>
      <c r="V21" s="790"/>
      <c r="W21" s="790"/>
      <c r="X21" s="790"/>
    </row>
    <row r="22" spans="1:24" ht="16.2" thickBot="1">
      <c r="A22" s="40" t="s">
        <v>184</v>
      </c>
      <c r="B22" s="156">
        <v>2</v>
      </c>
      <c r="C22" s="156">
        <v>0</v>
      </c>
      <c r="D22" s="156">
        <v>0</v>
      </c>
      <c r="E22" s="156">
        <v>0</v>
      </c>
      <c r="F22" s="156">
        <v>0</v>
      </c>
      <c r="G22" s="156">
        <v>0</v>
      </c>
      <c r="H22" s="156">
        <v>0</v>
      </c>
      <c r="I22" s="156">
        <v>0</v>
      </c>
      <c r="J22" s="156">
        <v>0</v>
      </c>
      <c r="K22" s="156">
        <v>0</v>
      </c>
      <c r="L22" s="156">
        <v>0</v>
      </c>
      <c r="M22" s="156">
        <v>0</v>
      </c>
      <c r="N22" s="130">
        <f>SUM($B22:$M22)</f>
        <v>2</v>
      </c>
      <c r="O22" s="790" t="s">
        <v>579</v>
      </c>
      <c r="P22" s="790"/>
      <c r="Q22" s="790"/>
      <c r="R22" s="790"/>
      <c r="S22" s="790"/>
      <c r="T22" s="790"/>
      <c r="U22" s="790"/>
      <c r="V22" s="790"/>
      <c r="W22" s="790"/>
      <c r="X22" s="790"/>
    </row>
    <row r="25" spans="1:24" ht="15.6">
      <c r="A25" s="794" t="s">
        <v>188</v>
      </c>
      <c r="B25" s="795"/>
    </row>
    <row r="26" spans="1:24" ht="15">
      <c r="A26" s="75" t="s">
        <v>540</v>
      </c>
      <c r="B26" s="113" t="s">
        <v>1022</v>
      </c>
      <c r="C26" s="96" t="s">
        <v>141</v>
      </c>
      <c r="D26" s="114"/>
      <c r="E26" s="114"/>
      <c r="F26" s="114"/>
      <c r="G26" s="114"/>
      <c r="H26" s="114"/>
      <c r="I26" s="114"/>
      <c r="J26" s="114"/>
    </row>
    <row r="27" spans="1:24">
      <c r="A27" s="791" t="s">
        <v>541</v>
      </c>
      <c r="B27" s="798"/>
      <c r="C27" s="799"/>
      <c r="D27" s="799"/>
      <c r="E27" s="799"/>
      <c r="F27" s="799"/>
      <c r="G27" s="799"/>
      <c r="H27" s="799"/>
      <c r="I27" s="799"/>
      <c r="J27" s="800"/>
    </row>
    <row r="28" spans="1:24">
      <c r="A28" s="792"/>
      <c r="B28" s="801"/>
      <c r="C28" s="802"/>
      <c r="D28" s="802"/>
      <c r="E28" s="802"/>
      <c r="F28" s="802"/>
      <c r="G28" s="802"/>
      <c r="H28" s="802"/>
      <c r="I28" s="802"/>
      <c r="J28" s="803"/>
    </row>
    <row r="29" spans="1:24">
      <c r="A29" s="792"/>
      <c r="B29" s="801"/>
      <c r="C29" s="802"/>
      <c r="D29" s="802"/>
      <c r="E29" s="802"/>
      <c r="F29" s="802"/>
      <c r="G29" s="802"/>
      <c r="H29" s="802"/>
      <c r="I29" s="802"/>
      <c r="J29" s="803"/>
    </row>
    <row r="30" spans="1:24">
      <c r="A30" s="793"/>
      <c r="B30" s="804"/>
      <c r="C30" s="805"/>
      <c r="D30" s="805"/>
      <c r="E30" s="805"/>
      <c r="F30" s="805"/>
      <c r="G30" s="805"/>
      <c r="H30" s="805"/>
      <c r="I30" s="805"/>
      <c r="J30" s="806"/>
    </row>
    <row r="31" spans="1:24">
      <c r="A31" s="76"/>
    </row>
    <row r="32" spans="1:24" ht="15.6">
      <c r="A32" s="77" t="s">
        <v>612</v>
      </c>
      <c r="B32" s="78"/>
      <c r="C32" s="78"/>
      <c r="D32" s="807"/>
      <c r="E32" s="808"/>
      <c r="F32" s="808"/>
      <c r="G32" s="808"/>
      <c r="H32" s="808"/>
      <c r="I32" s="69"/>
      <c r="J32" s="69"/>
    </row>
    <row r="33" spans="1:10" ht="15">
      <c r="A33" s="79" t="s">
        <v>613</v>
      </c>
      <c r="B33" s="600" t="s">
        <v>1015</v>
      </c>
      <c r="C33" s="96" t="s">
        <v>141</v>
      </c>
      <c r="D33" s="807"/>
      <c r="E33" s="808"/>
      <c r="F33" s="808"/>
      <c r="G33" s="808"/>
      <c r="H33" s="808"/>
      <c r="I33" s="69"/>
      <c r="J33" s="69"/>
    </row>
    <row r="34" spans="1:10" ht="18" customHeight="1">
      <c r="A34" s="79" t="s">
        <v>764</v>
      </c>
      <c r="B34" s="156">
        <v>4</v>
      </c>
      <c r="C34" s="115" t="s">
        <v>61</v>
      </c>
      <c r="D34" s="796" t="s">
        <v>652</v>
      </c>
      <c r="E34" s="796"/>
      <c r="F34" s="796"/>
      <c r="G34" s="796"/>
      <c r="H34" s="796"/>
      <c r="I34" s="796"/>
      <c r="J34" s="69"/>
    </row>
    <row r="35" spans="1:10" ht="18" customHeight="1">
      <c r="A35" s="79" t="s">
        <v>1003</v>
      </c>
      <c r="B35" s="600" t="s">
        <v>1022</v>
      </c>
      <c r="C35" s="96" t="s">
        <v>141</v>
      </c>
      <c r="D35" s="601"/>
      <c r="E35" s="602"/>
      <c r="F35" s="602"/>
      <c r="G35" s="602"/>
      <c r="H35" s="602"/>
      <c r="I35" s="602"/>
      <c r="J35" s="69"/>
    </row>
    <row r="36" spans="1:10" ht="34.5" customHeight="1">
      <c r="A36" s="51" t="s">
        <v>453</v>
      </c>
      <c r="B36" s="600" t="s">
        <v>1022</v>
      </c>
      <c r="C36" s="96" t="s">
        <v>141</v>
      </c>
      <c r="D36" s="807"/>
      <c r="E36" s="808"/>
      <c r="F36" s="808"/>
      <c r="G36" s="808"/>
      <c r="H36" s="808"/>
      <c r="I36" s="69"/>
      <c r="J36" s="69"/>
    </row>
    <row r="37" spans="1:10" ht="24" customHeight="1">
      <c r="A37" s="51" t="s">
        <v>586</v>
      </c>
      <c r="B37" s="156">
        <v>4</v>
      </c>
      <c r="C37" s="115" t="s">
        <v>61</v>
      </c>
      <c r="D37" s="796" t="s">
        <v>653</v>
      </c>
      <c r="E37" s="796"/>
      <c r="F37" s="796"/>
      <c r="G37" s="796"/>
      <c r="H37" s="796"/>
      <c r="I37" s="796"/>
      <c r="J37" s="69"/>
    </row>
    <row r="38" spans="1:10" ht="24" customHeight="1">
      <c r="A38" s="51" t="s">
        <v>610</v>
      </c>
      <c r="B38" s="156"/>
      <c r="C38" s="115" t="s">
        <v>61</v>
      </c>
      <c r="D38" s="809"/>
      <c r="E38" s="809"/>
      <c r="F38" s="809"/>
      <c r="G38" s="809"/>
      <c r="H38" s="809"/>
      <c r="I38" s="809"/>
      <c r="J38" s="69"/>
    </row>
    <row r="39" spans="1:10" ht="24" customHeight="1">
      <c r="A39" s="51" t="s">
        <v>611</v>
      </c>
      <c r="B39" s="156"/>
      <c r="C39" s="115" t="s">
        <v>61</v>
      </c>
      <c r="D39" s="809"/>
      <c r="E39" s="809"/>
      <c r="F39" s="809"/>
      <c r="G39" s="809"/>
      <c r="H39" s="809"/>
      <c r="I39" s="809"/>
      <c r="J39" s="69"/>
    </row>
    <row r="40" spans="1:10" ht="30">
      <c r="A40" s="124" t="s">
        <v>585</v>
      </c>
      <c r="B40" s="600" t="s">
        <v>1022</v>
      </c>
      <c r="C40" s="96" t="s">
        <v>141</v>
      </c>
      <c r="D40" s="810"/>
      <c r="E40" s="810"/>
      <c r="F40" s="810"/>
      <c r="G40" s="810"/>
      <c r="H40" s="810"/>
      <c r="I40" s="111"/>
      <c r="J40" s="111"/>
    </row>
    <row r="41" spans="1:10" ht="15">
      <c r="A41" s="40" t="s">
        <v>651</v>
      </c>
      <c r="B41" s="156"/>
      <c r="C41" s="115" t="s">
        <v>61</v>
      </c>
      <c r="D41" s="506"/>
      <c r="E41" s="506"/>
      <c r="F41" s="506"/>
      <c r="G41" s="506"/>
      <c r="H41" s="506"/>
      <c r="I41" s="111"/>
      <c r="J41" s="111"/>
    </row>
    <row r="45" spans="1:10" ht="15">
      <c r="E45" s="797"/>
      <c r="F45" s="797"/>
      <c r="G45" s="797"/>
      <c r="H45" s="797"/>
      <c r="I45" s="797"/>
    </row>
  </sheetData>
  <sheetProtection password="C08A" sheet="1" objects="1" scenarios="1" selectLockedCells="1"/>
  <mergeCells count="15">
    <mergeCell ref="D34:I34"/>
    <mergeCell ref="E45:I45"/>
    <mergeCell ref="B27:J30"/>
    <mergeCell ref="D32:H32"/>
    <mergeCell ref="D33:H33"/>
    <mergeCell ref="D36:H36"/>
    <mergeCell ref="D38:I38"/>
    <mergeCell ref="D39:I39"/>
    <mergeCell ref="D40:H40"/>
    <mergeCell ref="D37:I37"/>
    <mergeCell ref="O20:X20"/>
    <mergeCell ref="O21:X21"/>
    <mergeCell ref="O22:X22"/>
    <mergeCell ref="A27:A30"/>
    <mergeCell ref="A25:B25"/>
  </mergeCells>
  <dataValidations xWindow="688" yWindow="533" count="4">
    <dataValidation type="list" allowBlank="1" showInputMessage="1" showErrorMessage="1" error="This cell will only accept a 'Yes' or 'No' answer." promptTitle="Yes/No" prompt="Please select 'Yes' or 'No'" sqref="B26">
      <formula1>"Yes,No"</formula1>
    </dataValidation>
    <dataValidation type="decimal" operator="greaterThanOrEqual" allowBlank="1" showInputMessage="1" showErrorMessage="1" errorTitle="Numeric Cell" error="This cell will only accept a numerical value" promptTitle="Numeric Cell" prompt="Please enter a numerical value" sqref="B15:M15">
      <formula1>0</formula1>
    </dataValidation>
    <dataValidation type="list" allowBlank="1" showInputMessage="1" showErrorMessage="1" error="This cell will only accept a 'Yes' or 'No' answer." sqref="B35:B36 B33 B40">
      <formula1>"Yes,No,"</formula1>
    </dataValidation>
    <dataValidation type="whole" operator="greaterThanOrEqual" allowBlank="1" showInputMessage="1" showErrorMessage="1" errorTitle="Numeric Cell" error="This cell will only accept a numerical value" promptTitle="Numeric Cell" prompt="Please enter a numerical value" sqref="B7:M14 B16:M18 B20:M22 B37:B39 B41 B34">
      <formula1>0</formula1>
    </dataValidation>
  </dataValidations>
  <hyperlinks>
    <hyperlink ref="O5" r:id="rId1"/>
  </hyperlinks>
  <pageMargins left="0.70866141732283472" right="0.70866141732283472" top="0.74803149606299213" bottom="0.74803149606299213" header="0.31496062992125984" footer="0.31496062992125984"/>
  <pageSetup paperSize="9" scale="30" fitToHeight="0" orientation="landscape" r:id="rId2"/>
  <rowBreaks count="1" manualBreakCount="1">
    <brk id="23" max="16383" man="1"/>
  </rowBreaks>
  <drawing r:id="rId3"/>
  <legacy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P61"/>
  <sheetViews>
    <sheetView showGridLines="0" topLeftCell="A16" zoomScaleNormal="100" workbookViewId="0">
      <selection activeCell="D24" sqref="D24"/>
    </sheetView>
  </sheetViews>
  <sheetFormatPr defaultColWidth="9.109375" defaultRowHeight="13.8"/>
  <cols>
    <col min="1" max="1" width="52" style="125" customWidth="1"/>
    <col min="2" max="2" width="13" style="125" customWidth="1"/>
    <col min="3" max="3" width="13.6640625" style="125" customWidth="1"/>
    <col min="4" max="4" width="13" style="125" customWidth="1"/>
    <col min="5" max="5" width="19.6640625" style="125" customWidth="1"/>
    <col min="6" max="12" width="9.109375" style="125"/>
    <col min="13" max="13" width="25.109375" style="125" customWidth="1"/>
    <col min="14" max="14" width="14.44140625" style="125" customWidth="1"/>
    <col min="15" max="16384" width="9.109375" style="125"/>
  </cols>
  <sheetData>
    <row r="1" spans="1:16">
      <c r="A1" s="38" t="s">
        <v>168</v>
      </c>
      <c r="B1" s="38" t="s">
        <v>765</v>
      </c>
    </row>
    <row r="2" spans="1:16" ht="9" customHeight="1"/>
    <row r="3" spans="1:16">
      <c r="A3" s="125" t="s">
        <v>193</v>
      </c>
    </row>
    <row r="4" spans="1:16">
      <c r="A4" s="125" t="s">
        <v>169</v>
      </c>
    </row>
    <row r="5" spans="1:16">
      <c r="A5" s="125" t="s">
        <v>170</v>
      </c>
    </row>
    <row r="6" spans="1:16">
      <c r="A6" s="125" t="s">
        <v>620</v>
      </c>
    </row>
    <row r="7" spans="1:16" ht="14.4">
      <c r="A7" s="822"/>
      <c r="B7" s="822"/>
      <c r="C7" s="822"/>
      <c r="D7" s="822"/>
      <c r="E7" s="822"/>
      <c r="F7" s="822"/>
      <c r="G7" s="822"/>
      <c r="H7" s="822"/>
      <c r="I7" s="822"/>
      <c r="J7" s="822"/>
      <c r="K7" s="822"/>
      <c r="L7" s="822"/>
      <c r="M7" s="822"/>
      <c r="N7" s="132"/>
      <c r="O7" s="132"/>
      <c r="P7" s="132"/>
    </row>
    <row r="8" spans="1:16" ht="18" customHeight="1">
      <c r="A8" s="823" t="s">
        <v>492</v>
      </c>
      <c r="B8" s="823"/>
      <c r="C8" s="823"/>
      <c r="D8" s="823"/>
      <c r="E8" s="823"/>
      <c r="F8" s="823"/>
      <c r="G8" s="823"/>
      <c r="H8" s="823"/>
      <c r="I8" s="823"/>
      <c r="J8" s="823"/>
      <c r="K8" s="823"/>
      <c r="L8" s="823"/>
      <c r="M8" s="823"/>
      <c r="N8" s="132"/>
      <c r="O8" s="132"/>
      <c r="P8" s="132"/>
    </row>
    <row r="9" spans="1:16" ht="14.4">
      <c r="A9" s="823"/>
      <c r="B9" s="823"/>
      <c r="C9" s="823"/>
      <c r="D9" s="823"/>
      <c r="E9" s="823"/>
      <c r="F9" s="823"/>
      <c r="G9" s="823"/>
      <c r="H9" s="823"/>
      <c r="I9" s="823"/>
      <c r="J9" s="823"/>
      <c r="K9" s="823"/>
      <c r="L9" s="823"/>
      <c r="M9" s="823"/>
      <c r="N9" s="132"/>
      <c r="O9" s="132"/>
      <c r="P9" s="132"/>
    </row>
    <row r="10" spans="1:16" ht="6" customHeight="1"/>
    <row r="11" spans="1:16">
      <c r="A11" s="76" t="s">
        <v>616</v>
      </c>
    </row>
    <row r="12" spans="1:16" ht="9" customHeight="1" thickBot="1"/>
    <row r="13" spans="1:16" ht="29.25" customHeight="1" thickBot="1">
      <c r="A13" s="816" t="s">
        <v>491</v>
      </c>
      <c r="B13" s="817"/>
      <c r="C13" s="817"/>
      <c r="D13" s="817"/>
      <c r="E13" s="817"/>
      <c r="F13" s="817"/>
      <c r="G13" s="817"/>
      <c r="H13" s="817"/>
      <c r="I13" s="817"/>
      <c r="J13" s="817"/>
      <c r="K13" s="817"/>
      <c r="L13" s="133"/>
      <c r="M13" s="134"/>
      <c r="N13" s="135"/>
    </row>
    <row r="14" spans="1:16">
      <c r="A14" s="136"/>
      <c r="B14" s="136"/>
      <c r="C14" s="136"/>
      <c r="D14" s="136"/>
      <c r="E14" s="136"/>
      <c r="F14" s="136"/>
      <c r="G14" s="136"/>
      <c r="H14" s="136"/>
      <c r="I14" s="136"/>
      <c r="J14" s="136"/>
      <c r="K14" s="136"/>
      <c r="N14" s="137"/>
    </row>
    <row r="15" spans="1:16" ht="44.25" customHeight="1">
      <c r="A15" s="138"/>
      <c r="B15" s="139" t="s">
        <v>601</v>
      </c>
      <c r="C15" s="140" t="s">
        <v>773</v>
      </c>
      <c r="D15" s="141" t="s">
        <v>766</v>
      </c>
      <c r="E15" s="141" t="s">
        <v>767</v>
      </c>
      <c r="F15" s="818" t="s">
        <v>399</v>
      </c>
      <c r="G15" s="818"/>
      <c r="H15" s="818"/>
      <c r="I15" s="818"/>
      <c r="J15" s="818"/>
      <c r="K15" s="818"/>
      <c r="L15" s="818"/>
      <c r="M15" s="818"/>
      <c r="N15" s="818"/>
    </row>
    <row r="16" spans="1:16" ht="30.75" customHeight="1">
      <c r="A16" s="142" t="s">
        <v>171</v>
      </c>
      <c r="B16" s="605">
        <v>12</v>
      </c>
      <c r="C16" s="606">
        <v>9</v>
      </c>
      <c r="D16" s="606">
        <v>6</v>
      </c>
      <c r="E16" s="606">
        <v>14</v>
      </c>
      <c r="F16" s="815" t="s">
        <v>768</v>
      </c>
      <c r="G16" s="815"/>
      <c r="H16" s="815"/>
      <c r="I16" s="815"/>
      <c r="J16" s="815"/>
      <c r="K16" s="815"/>
      <c r="L16" s="815"/>
      <c r="M16" s="815"/>
      <c r="N16" s="815"/>
    </row>
    <row r="17" spans="1:14">
      <c r="A17" s="142" t="s">
        <v>172</v>
      </c>
      <c r="B17" s="605">
        <v>0</v>
      </c>
      <c r="C17" s="606">
        <v>0</v>
      </c>
      <c r="D17" s="606"/>
      <c r="E17" s="606">
        <v>0</v>
      </c>
      <c r="F17" s="819"/>
      <c r="G17" s="820"/>
      <c r="H17" s="820"/>
      <c r="I17" s="820"/>
      <c r="J17" s="820"/>
      <c r="K17" s="820"/>
      <c r="L17" s="820"/>
      <c r="M17" s="820"/>
      <c r="N17" s="821"/>
    </row>
    <row r="18" spans="1:14" ht="30" customHeight="1">
      <c r="A18" s="142" t="s">
        <v>173</v>
      </c>
      <c r="B18" s="605"/>
      <c r="C18" s="606"/>
      <c r="D18" s="606"/>
      <c r="E18" s="606"/>
      <c r="F18" s="818" t="s">
        <v>203</v>
      </c>
      <c r="G18" s="818"/>
      <c r="H18" s="818"/>
      <c r="I18" s="818"/>
      <c r="J18" s="818"/>
      <c r="K18" s="818"/>
      <c r="L18" s="818"/>
      <c r="M18" s="818"/>
      <c r="N18" s="818"/>
    </row>
    <row r="19" spans="1:14" ht="30" customHeight="1">
      <c r="A19" s="143" t="s">
        <v>204</v>
      </c>
      <c r="B19" s="605"/>
      <c r="C19" s="606"/>
      <c r="D19" s="606"/>
      <c r="E19" s="606"/>
      <c r="F19" s="812"/>
      <c r="G19" s="813"/>
      <c r="H19" s="813"/>
      <c r="I19" s="813"/>
      <c r="J19" s="813"/>
      <c r="K19" s="813"/>
      <c r="L19" s="813"/>
      <c r="M19" s="813"/>
      <c r="N19" s="814"/>
    </row>
    <row r="20" spans="1:14">
      <c r="A20" s="142" t="s">
        <v>174</v>
      </c>
      <c r="B20" s="605">
        <v>51</v>
      </c>
      <c r="C20" s="606">
        <v>41</v>
      </c>
      <c r="D20" s="606">
        <v>52</v>
      </c>
      <c r="E20" s="606"/>
      <c r="F20" s="144" t="s">
        <v>194</v>
      </c>
      <c r="G20" s="144"/>
      <c r="H20" s="144"/>
      <c r="I20" s="144"/>
      <c r="J20" s="144"/>
      <c r="K20" s="144"/>
      <c r="L20" s="144"/>
      <c r="M20" s="145"/>
      <c r="N20" s="146"/>
    </row>
    <row r="22" spans="1:14">
      <c r="A22" s="147" t="s">
        <v>395</v>
      </c>
      <c r="B22" s="139" t="s">
        <v>438</v>
      </c>
      <c r="C22" s="140" t="s">
        <v>596</v>
      </c>
      <c r="D22" s="141" t="s">
        <v>659</v>
      </c>
      <c r="E22" s="148" t="s">
        <v>396</v>
      </c>
    </row>
    <row r="23" spans="1:14">
      <c r="A23" s="143" t="s">
        <v>400</v>
      </c>
      <c r="B23" s="162"/>
      <c r="C23" s="113">
        <v>1</v>
      </c>
      <c r="D23" s="113">
        <v>1</v>
      </c>
      <c r="E23" s="149">
        <f>SUM(B23:D23)</f>
        <v>2</v>
      </c>
    </row>
    <row r="24" spans="1:14" ht="27.6">
      <c r="A24" s="143" t="s">
        <v>401</v>
      </c>
      <c r="B24" s="162"/>
      <c r="C24" s="113"/>
      <c r="D24" s="113"/>
      <c r="E24" s="149">
        <f>SUM(B24:D24)</f>
        <v>0</v>
      </c>
    </row>
    <row r="25" spans="1:14">
      <c r="A25" s="143" t="s">
        <v>402</v>
      </c>
      <c r="B25" s="162"/>
      <c r="C25" s="113"/>
      <c r="D25" s="113"/>
      <c r="E25" s="149">
        <f>SUM(B25:D25)</f>
        <v>0</v>
      </c>
      <c r="H25" s="82"/>
    </row>
    <row r="26" spans="1:14" ht="14.4" thickBot="1">
      <c r="A26" s="136"/>
      <c r="B26" s="136"/>
      <c r="C26" s="136"/>
      <c r="D26" s="136"/>
      <c r="E26" s="136"/>
      <c r="F26" s="136"/>
      <c r="G26" s="136"/>
      <c r="H26" s="136"/>
      <c r="I26" s="136"/>
      <c r="J26" s="136"/>
      <c r="K26" s="136"/>
      <c r="M26" s="136"/>
    </row>
    <row r="27" spans="1:14" ht="35.25" customHeight="1" thickBot="1">
      <c r="A27" s="150" t="s">
        <v>617</v>
      </c>
      <c r="B27" s="151"/>
      <c r="C27" s="151"/>
      <c r="D27" s="151"/>
      <c r="E27" s="151"/>
      <c r="F27" s="151"/>
      <c r="G27" s="151"/>
      <c r="H27" s="151"/>
      <c r="I27" s="151"/>
      <c r="J27" s="151"/>
      <c r="K27" s="151"/>
      <c r="L27" s="152"/>
      <c r="M27" s="134"/>
      <c r="N27" s="153"/>
    </row>
    <row r="28" spans="1:14">
      <c r="A28" s="136"/>
      <c r="B28" s="136"/>
      <c r="C28" s="136"/>
      <c r="D28" s="136"/>
      <c r="E28" s="136"/>
      <c r="F28" s="136"/>
      <c r="G28" s="136"/>
      <c r="H28" s="136"/>
      <c r="I28" s="136"/>
      <c r="J28" s="136"/>
      <c r="K28" s="136"/>
      <c r="M28" s="136"/>
    </row>
    <row r="29" spans="1:14">
      <c r="A29" s="824" t="s">
        <v>457</v>
      </c>
      <c r="B29" s="824"/>
      <c r="C29" s="824"/>
      <c r="D29" s="824"/>
      <c r="E29" s="824"/>
      <c r="F29" s="824"/>
      <c r="G29" s="824"/>
      <c r="H29" s="824"/>
      <c r="I29" s="824"/>
      <c r="J29" s="824"/>
      <c r="K29" s="824"/>
      <c r="M29" s="136"/>
    </row>
    <row r="30" spans="1:14">
      <c r="A30" s="824"/>
      <c r="B30" s="824"/>
      <c r="C30" s="824"/>
      <c r="D30" s="824"/>
      <c r="E30" s="824"/>
      <c r="F30" s="824"/>
      <c r="G30" s="824"/>
      <c r="H30" s="824"/>
      <c r="I30" s="824"/>
      <c r="J30" s="824"/>
      <c r="K30" s="824"/>
      <c r="M30" s="136"/>
    </row>
    <row r="31" spans="1:14">
      <c r="A31" s="811" t="s">
        <v>458</v>
      </c>
      <c r="B31" s="811"/>
      <c r="C31" s="811"/>
      <c r="D31" s="811"/>
      <c r="E31" s="154"/>
      <c r="F31" s="154"/>
      <c r="G31" s="154"/>
      <c r="H31" s="154"/>
      <c r="I31" s="154"/>
      <c r="J31" s="154"/>
      <c r="K31" s="154"/>
      <c r="M31" s="136"/>
    </row>
    <row r="32" spans="1:14">
      <c r="A32" s="811" t="s">
        <v>459</v>
      </c>
      <c r="B32" s="811"/>
      <c r="C32" s="811"/>
      <c r="D32" s="811"/>
      <c r="E32" s="154"/>
      <c r="F32" s="154"/>
      <c r="G32" s="154"/>
      <c r="H32" s="154"/>
      <c r="I32" s="154"/>
      <c r="J32" s="154"/>
      <c r="K32" s="154"/>
      <c r="M32" s="136"/>
    </row>
    <row r="33" spans="1:13">
      <c r="A33" s="811" t="s">
        <v>460</v>
      </c>
      <c r="B33" s="811"/>
      <c r="C33" s="811"/>
      <c r="D33" s="811"/>
      <c r="E33" s="154"/>
      <c r="F33" s="154"/>
      <c r="G33" s="154"/>
      <c r="H33" s="154"/>
      <c r="I33" s="154"/>
      <c r="J33" s="154"/>
      <c r="K33" s="154"/>
      <c r="M33" s="136"/>
    </row>
    <row r="34" spans="1:13">
      <c r="A34" s="811" t="s">
        <v>461</v>
      </c>
      <c r="B34" s="811"/>
      <c r="C34" s="811"/>
      <c r="D34" s="811"/>
      <c r="E34" s="154"/>
      <c r="F34" s="154"/>
      <c r="G34" s="154"/>
      <c r="H34" s="154"/>
      <c r="I34" s="154"/>
      <c r="J34" s="154"/>
      <c r="K34" s="154"/>
      <c r="M34" s="136"/>
    </row>
    <row r="35" spans="1:13">
      <c r="A35" s="811" t="s">
        <v>462</v>
      </c>
      <c r="B35" s="811"/>
      <c r="C35" s="811"/>
      <c r="D35" s="811"/>
      <c r="E35" s="154"/>
      <c r="F35" s="154"/>
      <c r="G35" s="154"/>
      <c r="H35" s="154"/>
      <c r="I35" s="154"/>
      <c r="J35" s="154"/>
      <c r="K35" s="154"/>
      <c r="M35" s="136"/>
    </row>
    <row r="36" spans="1:13">
      <c r="A36" s="811" t="s">
        <v>463</v>
      </c>
      <c r="B36" s="811"/>
      <c r="C36" s="811"/>
      <c r="D36" s="811"/>
      <c r="E36" s="154"/>
      <c r="F36" s="154"/>
      <c r="G36" s="154"/>
      <c r="H36" s="154"/>
      <c r="I36" s="154"/>
      <c r="J36" s="154"/>
      <c r="K36" s="154"/>
      <c r="M36" s="136"/>
    </row>
    <row r="37" spans="1:13">
      <c r="A37" s="811" t="s">
        <v>477</v>
      </c>
      <c r="B37" s="811"/>
      <c r="C37" s="811"/>
      <c r="D37" s="811"/>
      <c r="E37" s="154"/>
      <c r="F37" s="154"/>
      <c r="G37" s="154"/>
      <c r="H37" s="154"/>
      <c r="I37" s="154"/>
      <c r="J37" s="154"/>
      <c r="K37" s="154"/>
      <c r="M37" s="136"/>
    </row>
    <row r="38" spans="1:13">
      <c r="A38" s="811" t="s">
        <v>478</v>
      </c>
      <c r="B38" s="811"/>
      <c r="C38" s="811"/>
      <c r="D38" s="811"/>
      <c r="E38" s="154"/>
      <c r="F38" s="154"/>
      <c r="G38" s="154"/>
      <c r="H38" s="154"/>
      <c r="I38" s="154"/>
      <c r="J38" s="154"/>
      <c r="K38" s="154"/>
      <c r="M38" s="136"/>
    </row>
    <row r="39" spans="1:13">
      <c r="A39" s="811" t="s">
        <v>464</v>
      </c>
      <c r="B39" s="811"/>
      <c r="C39" s="811"/>
      <c r="D39" s="811"/>
      <c r="E39" s="154"/>
      <c r="F39" s="154"/>
      <c r="G39" s="154"/>
      <c r="H39" s="154"/>
      <c r="I39" s="154"/>
      <c r="J39" s="154"/>
      <c r="K39" s="154"/>
      <c r="M39" s="136"/>
    </row>
    <row r="40" spans="1:13">
      <c r="A40" s="811" t="s">
        <v>465</v>
      </c>
      <c r="B40" s="811"/>
      <c r="C40" s="811"/>
      <c r="D40" s="811"/>
      <c r="E40" s="154"/>
      <c r="F40" s="154"/>
      <c r="G40" s="154"/>
      <c r="H40" s="154"/>
      <c r="I40" s="154"/>
      <c r="J40" s="154"/>
      <c r="K40" s="154"/>
      <c r="M40" s="136"/>
    </row>
    <row r="41" spans="1:13">
      <c r="A41" s="811" t="s">
        <v>466</v>
      </c>
      <c r="B41" s="811"/>
      <c r="C41" s="811"/>
      <c r="D41" s="811"/>
      <c r="E41" s="154"/>
      <c r="F41" s="154"/>
      <c r="G41" s="154"/>
      <c r="H41" s="154"/>
      <c r="I41" s="154"/>
      <c r="J41" s="154"/>
      <c r="K41" s="154"/>
      <c r="M41" s="136"/>
    </row>
    <row r="42" spans="1:13">
      <c r="A42" s="811" t="s">
        <v>467</v>
      </c>
      <c r="B42" s="811"/>
      <c r="C42" s="811"/>
      <c r="D42" s="811"/>
      <c r="E42" s="154"/>
      <c r="F42" s="154"/>
      <c r="G42" s="154"/>
      <c r="H42" s="154"/>
      <c r="I42" s="154"/>
      <c r="J42" s="154"/>
      <c r="K42" s="154"/>
      <c r="M42" s="136"/>
    </row>
    <row r="43" spans="1:13">
      <c r="A43" s="811" t="s">
        <v>468</v>
      </c>
      <c r="B43" s="811"/>
      <c r="C43" s="811"/>
      <c r="D43" s="811"/>
      <c r="E43" s="811"/>
      <c r="F43" s="811"/>
      <c r="G43" s="811"/>
      <c r="H43" s="811"/>
      <c r="I43" s="811"/>
      <c r="J43" s="811"/>
      <c r="K43" s="154"/>
      <c r="M43" s="136"/>
    </row>
    <row r="44" spans="1:13">
      <c r="A44" s="811" t="s">
        <v>469</v>
      </c>
      <c r="B44" s="811"/>
      <c r="C44" s="811"/>
      <c r="D44" s="811"/>
      <c r="E44" s="154"/>
      <c r="F44" s="154"/>
      <c r="G44" s="154"/>
      <c r="H44" s="154"/>
      <c r="I44" s="154"/>
      <c r="J44" s="154"/>
      <c r="K44" s="154"/>
      <c r="M44" s="136"/>
    </row>
    <row r="45" spans="1:13">
      <c r="A45" s="811" t="s">
        <v>470</v>
      </c>
      <c r="B45" s="811"/>
      <c r="C45" s="811"/>
      <c r="D45" s="811"/>
      <c r="E45" s="154"/>
      <c r="F45" s="154"/>
      <c r="G45" s="154"/>
      <c r="H45" s="154"/>
      <c r="I45" s="154"/>
      <c r="J45" s="154"/>
      <c r="K45" s="154"/>
      <c r="M45" s="136"/>
    </row>
    <row r="46" spans="1:13">
      <c r="A46" s="811" t="s">
        <v>471</v>
      </c>
      <c r="B46" s="811"/>
      <c r="C46" s="811"/>
      <c r="D46" s="811"/>
      <c r="E46" s="154"/>
      <c r="F46" s="154"/>
      <c r="G46" s="154"/>
      <c r="H46" s="154"/>
      <c r="I46" s="154"/>
      <c r="J46" s="154"/>
      <c r="K46" s="154"/>
      <c r="M46" s="136"/>
    </row>
    <row r="47" spans="1:13">
      <c r="A47" s="811" t="s">
        <v>472</v>
      </c>
      <c r="B47" s="811"/>
      <c r="C47" s="811"/>
      <c r="D47" s="811"/>
      <c r="E47" s="154"/>
      <c r="F47" s="154"/>
      <c r="G47" s="154"/>
      <c r="H47" s="154"/>
      <c r="I47" s="154"/>
      <c r="J47" s="154"/>
      <c r="K47" s="154"/>
      <c r="M47" s="136"/>
    </row>
    <row r="48" spans="1:13">
      <c r="A48" s="811" t="s">
        <v>473</v>
      </c>
      <c r="B48" s="811"/>
      <c r="C48" s="811"/>
      <c r="D48" s="811"/>
      <c r="E48" s="154"/>
      <c r="F48" s="154"/>
      <c r="G48" s="154"/>
      <c r="H48" s="154"/>
      <c r="I48" s="154"/>
      <c r="J48" s="154"/>
      <c r="K48" s="154"/>
      <c r="M48" s="136"/>
    </row>
    <row r="49" spans="1:13">
      <c r="A49" s="811" t="s">
        <v>474</v>
      </c>
      <c r="B49" s="811"/>
      <c r="C49" s="811"/>
      <c r="D49" s="811"/>
      <c r="E49" s="154"/>
      <c r="F49" s="154"/>
      <c r="G49" s="154"/>
      <c r="H49" s="154"/>
      <c r="I49" s="154"/>
      <c r="J49" s="154"/>
      <c r="K49" s="154"/>
      <c r="M49" s="136"/>
    </row>
    <row r="50" spans="1:13">
      <c r="A50" s="811" t="s">
        <v>475</v>
      </c>
      <c r="B50" s="811"/>
      <c r="C50" s="811"/>
      <c r="D50" s="811"/>
      <c r="E50" s="154"/>
      <c r="F50" s="154"/>
      <c r="G50" s="154"/>
      <c r="H50" s="154"/>
      <c r="I50" s="154"/>
      <c r="J50" s="154"/>
      <c r="K50" s="154"/>
      <c r="M50" s="136"/>
    </row>
    <row r="51" spans="1:13">
      <c r="A51" s="811" t="s">
        <v>476</v>
      </c>
      <c r="B51" s="811"/>
      <c r="C51" s="811"/>
      <c r="D51" s="811"/>
      <c r="E51" s="136"/>
      <c r="F51" s="136"/>
      <c r="G51" s="136"/>
      <c r="H51" s="136"/>
      <c r="I51" s="136"/>
      <c r="J51" s="136"/>
      <c r="K51" s="136"/>
      <c r="M51" s="136"/>
    </row>
    <row r="52" spans="1:13">
      <c r="A52" s="136"/>
      <c r="B52" s="136"/>
      <c r="C52" s="136"/>
      <c r="D52" s="136"/>
      <c r="E52" s="136"/>
      <c r="F52" s="136"/>
      <c r="G52" s="136"/>
      <c r="H52" s="136"/>
      <c r="I52" s="136"/>
      <c r="J52" s="136"/>
      <c r="K52" s="136"/>
      <c r="M52" s="136"/>
    </row>
    <row r="54" spans="1:13">
      <c r="H54" s="80"/>
    </row>
    <row r="55" spans="1:13">
      <c r="H55" s="80"/>
    </row>
    <row r="56" spans="1:13">
      <c r="H56" s="80"/>
    </row>
    <row r="57" spans="1:13">
      <c r="H57" s="81"/>
    </row>
    <row r="58" spans="1:13">
      <c r="H58" s="82"/>
    </row>
    <row r="59" spans="1:13">
      <c r="H59" s="82"/>
    </row>
    <row r="60" spans="1:13">
      <c r="H60" s="80"/>
    </row>
    <row r="61" spans="1:13">
      <c r="H61" s="81"/>
    </row>
  </sheetData>
  <sheetProtection password="C08A" sheet="1" selectLockedCells="1"/>
  <mergeCells count="30">
    <mergeCell ref="A48:D48"/>
    <mergeCell ref="A49:D49"/>
    <mergeCell ref="A50:D50"/>
    <mergeCell ref="A51:D51"/>
    <mergeCell ref="A44:D44"/>
    <mergeCell ref="A45:D45"/>
    <mergeCell ref="A46:D46"/>
    <mergeCell ref="A43:J43"/>
    <mergeCell ref="A47:D47"/>
    <mergeCell ref="A7:M7"/>
    <mergeCell ref="A8:M9"/>
    <mergeCell ref="A29:K30"/>
    <mergeCell ref="A31:D31"/>
    <mergeCell ref="A32:D32"/>
    <mergeCell ref="A38:D38"/>
    <mergeCell ref="A39:D39"/>
    <mergeCell ref="A40:D40"/>
    <mergeCell ref="A41:D41"/>
    <mergeCell ref="A42:D42"/>
    <mergeCell ref="A33:D33"/>
    <mergeCell ref="A34:D34"/>
    <mergeCell ref="A35:D35"/>
    <mergeCell ref="A36:D36"/>
    <mergeCell ref="A37:D37"/>
    <mergeCell ref="F19:N19"/>
    <mergeCell ref="F16:N16"/>
    <mergeCell ref="A13:K13"/>
    <mergeCell ref="F18:N18"/>
    <mergeCell ref="F15:N15"/>
    <mergeCell ref="F17:N17"/>
  </mergeCells>
  <dataValidations xWindow="437" yWindow="608" count="2">
    <dataValidation type="list" allowBlank="1" showInputMessage="1" showErrorMessage="1" error="This cell will only accept a 'Yes' or 'No' answer." sqref="M13 M27">
      <formula1>"Yes we consent,No we do not consent"</formula1>
    </dataValidation>
    <dataValidation type="decimal" operator="greaterThanOrEqual" allowBlank="1" showInputMessage="1" showErrorMessage="1" errorTitle="Numeric Cell" error="This cell will only accept a numerical value" promptTitle="Numeric Cell" prompt="Please enter a numerical value" sqref="B16:E20 B23:D25">
      <formula1>0</formula1>
    </dataValidation>
  </dataValidations>
  <pageMargins left="0.70866141732283472" right="0.70866141732283472" top="0.74803149606299213" bottom="0.74803149606299213" header="0.31496062992125984" footer="0.31496062992125984"/>
  <pageSetup paperSize="9" scale="56"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D19"/>
  <sheetViews>
    <sheetView topLeftCell="B16" zoomScaleNormal="100" workbookViewId="0">
      <selection activeCell="D19" sqref="D19:D21"/>
    </sheetView>
  </sheetViews>
  <sheetFormatPr defaultColWidth="0" defaultRowHeight="13.8"/>
  <cols>
    <col min="1" max="1" width="21.44140625" style="30" customWidth="1"/>
    <col min="2" max="2" width="16.88671875" style="30" customWidth="1"/>
    <col min="3" max="3" width="16.33203125" style="30" customWidth="1"/>
    <col min="4" max="4" width="131.5546875" style="30" customWidth="1"/>
    <col min="5" max="16384" width="0" style="31" hidden="1"/>
  </cols>
  <sheetData>
    <row r="1" spans="1:4" s="26" customFormat="1" ht="22.8">
      <c r="A1" s="825" t="s">
        <v>162</v>
      </c>
      <c r="B1" s="825"/>
      <c r="C1" s="825"/>
      <c r="D1" s="825"/>
    </row>
    <row r="2" spans="1:4" s="26" customFormat="1" ht="15.6">
      <c r="A2" s="27" t="s">
        <v>163</v>
      </c>
      <c r="B2" s="27"/>
    </row>
    <row r="3" spans="1:4" s="26" customFormat="1" ht="31.2">
      <c r="A3" s="28" t="s">
        <v>164</v>
      </c>
      <c r="B3" s="28" t="s">
        <v>165</v>
      </c>
      <c r="C3" s="29" t="s">
        <v>166</v>
      </c>
      <c r="D3" s="29" t="s">
        <v>167</v>
      </c>
    </row>
    <row r="5" spans="1:4">
      <c r="A5" s="30" t="s">
        <v>1004</v>
      </c>
      <c r="B5" s="30" t="s">
        <v>1005</v>
      </c>
      <c r="D5" s="30" t="s">
        <v>1006</v>
      </c>
    </row>
    <row r="7" spans="1:4">
      <c r="B7" s="30" t="s">
        <v>1007</v>
      </c>
      <c r="D7" s="30" t="s">
        <v>1008</v>
      </c>
    </row>
    <row r="9" spans="1:4">
      <c r="B9" s="30" t="s">
        <v>1009</v>
      </c>
      <c r="D9" s="30" t="s">
        <v>1010</v>
      </c>
    </row>
    <row r="11" spans="1:4">
      <c r="A11" s="30" t="s">
        <v>1011</v>
      </c>
      <c r="B11" s="30" t="s">
        <v>1012</v>
      </c>
      <c r="D11" s="30" t="s">
        <v>1013</v>
      </c>
    </row>
    <row r="13" spans="1:4">
      <c r="D13" s="30" t="s">
        <v>1014</v>
      </c>
    </row>
    <row r="15" spans="1:4">
      <c r="A15" s="30" t="s">
        <v>1011</v>
      </c>
      <c r="B15" s="30" t="s">
        <v>1020</v>
      </c>
      <c r="D15" s="30" t="s">
        <v>1021</v>
      </c>
    </row>
    <row r="17" spans="1:4">
      <c r="A17" s="30" t="s">
        <v>1004</v>
      </c>
      <c r="B17" s="30" t="s">
        <v>1025</v>
      </c>
      <c r="D17" s="30" t="s">
        <v>1024</v>
      </c>
    </row>
    <row r="19" spans="1:4">
      <c r="A19" s="30" t="s">
        <v>1026</v>
      </c>
    </row>
  </sheetData>
  <sheetProtection algorithmName="SHA-512" hashValue="kHl7Xvu1jCZbs1nquE4NaWYfD7FQ6SKRwNZTKdvlLRvGBPJEeUBMtjESpzvhBFavesC5HEOa1Sh4dANvs7FQdw==" saltValue="3mIvbWfcZSZVmLFQwzC6Ow==" spinCount="100000" sheet="1" objects="1" scenarios="1" selectLockedCells="1"/>
  <mergeCells count="1">
    <mergeCell ref="A1:D1"/>
  </mergeCells>
  <dataValidations count="1">
    <dataValidation type="list" allowBlank="1" showInputMessage="1" showErrorMessage="1" sqref="A4:A794">
      <formula1>"Organisational Baseline, Inpatient - Core, Inpatient - Census, Inpatient - Specialist, Community Service Model, Community Metrics, Community Clusters, Community Finance &amp; Workforce, Employment Support 1, Employment Support 2, Quality and Safety"</formula1>
    </dataValidation>
  </dataValidations>
  <pageMargins left="0.70866141732283472" right="0.70866141732283472" top="0.74803149606299213" bottom="0.74803149606299213" header="0.31496062992125984" footer="0.31496062992125984"/>
  <pageSetup paperSize="9" scale="7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2:C84"/>
  <sheetViews>
    <sheetView showGridLines="0" zoomScaleNormal="100" workbookViewId="0">
      <selection activeCell="C2" sqref="C2"/>
    </sheetView>
  </sheetViews>
  <sheetFormatPr defaultRowHeight="14.4"/>
  <cols>
    <col min="1" max="1" width="54.44140625" style="3" customWidth="1"/>
    <col min="2" max="2" width="14" style="4" bestFit="1" customWidth="1"/>
    <col min="3" max="3" width="56.109375" style="2" customWidth="1"/>
  </cols>
  <sheetData>
    <row r="2" spans="1:3">
      <c r="C2" s="25" t="s">
        <v>388</v>
      </c>
    </row>
    <row r="4" spans="1:3">
      <c r="A4" s="1" t="s">
        <v>216</v>
      </c>
      <c r="B4" s="24" t="s">
        <v>217</v>
      </c>
    </row>
    <row r="5" spans="1:3" ht="15" thickBot="1"/>
    <row r="6" spans="1:3" ht="15" thickBot="1">
      <c r="A6" s="5" t="s">
        <v>218</v>
      </c>
      <c r="B6" s="6" t="s">
        <v>219</v>
      </c>
      <c r="C6" s="7" t="s">
        <v>220</v>
      </c>
    </row>
    <row r="7" spans="1:3">
      <c r="A7" s="8" t="s">
        <v>221</v>
      </c>
      <c r="B7" s="9" t="s">
        <v>222</v>
      </c>
      <c r="C7" s="10" t="s">
        <v>223</v>
      </c>
    </row>
    <row r="8" spans="1:3">
      <c r="A8" s="11"/>
      <c r="B8" s="12" t="s">
        <v>224</v>
      </c>
      <c r="C8" s="13" t="s">
        <v>225</v>
      </c>
    </row>
    <row r="9" spans="1:3">
      <c r="A9" s="11"/>
      <c r="B9" s="12" t="s">
        <v>226</v>
      </c>
      <c r="C9" s="13" t="s">
        <v>227</v>
      </c>
    </row>
    <row r="10" spans="1:3">
      <c r="A10" s="11"/>
      <c r="B10" s="12" t="s">
        <v>228</v>
      </c>
      <c r="C10" s="13" t="s">
        <v>229</v>
      </c>
    </row>
    <row r="11" spans="1:3" ht="28.8">
      <c r="A11" s="11"/>
      <c r="B11" s="12" t="s">
        <v>230</v>
      </c>
      <c r="C11" s="13" t="s">
        <v>231</v>
      </c>
    </row>
    <row r="12" spans="1:3" ht="28.8">
      <c r="A12" s="11"/>
      <c r="B12" s="12" t="s">
        <v>232</v>
      </c>
      <c r="C12" s="13" t="s">
        <v>233</v>
      </c>
    </row>
    <row r="13" spans="1:3" ht="28.8">
      <c r="A13" s="11"/>
      <c r="B13" s="12" t="s">
        <v>234</v>
      </c>
      <c r="C13" s="13" t="s">
        <v>235</v>
      </c>
    </row>
    <row r="14" spans="1:3" ht="28.8">
      <c r="A14" s="11"/>
      <c r="B14" s="12" t="s">
        <v>236</v>
      </c>
      <c r="C14" s="13" t="s">
        <v>237</v>
      </c>
    </row>
    <row r="15" spans="1:3" ht="15" thickBot="1">
      <c r="A15" s="14"/>
      <c r="B15" s="15" t="s">
        <v>238</v>
      </c>
      <c r="C15" s="16" t="s">
        <v>239</v>
      </c>
    </row>
    <row r="16" spans="1:3" ht="28.8">
      <c r="A16" s="8" t="s">
        <v>240</v>
      </c>
      <c r="B16" s="9" t="s">
        <v>241</v>
      </c>
      <c r="C16" s="10" t="s">
        <v>242</v>
      </c>
    </row>
    <row r="17" spans="1:3">
      <c r="A17" s="11"/>
      <c r="B17" s="12" t="s">
        <v>243</v>
      </c>
      <c r="C17" s="13" t="s">
        <v>244</v>
      </c>
    </row>
    <row r="18" spans="1:3">
      <c r="A18" s="11"/>
      <c r="B18" s="12" t="s">
        <v>245</v>
      </c>
      <c r="C18" s="13" t="s">
        <v>246</v>
      </c>
    </row>
    <row r="19" spans="1:3" ht="28.8">
      <c r="A19" s="11"/>
      <c r="B19" s="12" t="s">
        <v>247</v>
      </c>
      <c r="C19" s="13" t="s">
        <v>248</v>
      </c>
    </row>
    <row r="20" spans="1:3">
      <c r="A20" s="11"/>
      <c r="B20" s="12" t="s">
        <v>249</v>
      </c>
      <c r="C20" s="13" t="s">
        <v>250</v>
      </c>
    </row>
    <row r="21" spans="1:3" ht="28.8">
      <c r="A21" s="11"/>
      <c r="B21" s="12" t="s">
        <v>251</v>
      </c>
      <c r="C21" s="13" t="s">
        <v>252</v>
      </c>
    </row>
    <row r="22" spans="1:3">
      <c r="A22" s="11"/>
      <c r="B22" s="12" t="s">
        <v>253</v>
      </c>
      <c r="C22" s="13" t="s">
        <v>254</v>
      </c>
    </row>
    <row r="23" spans="1:3">
      <c r="A23" s="11"/>
      <c r="B23" s="12" t="s">
        <v>255</v>
      </c>
      <c r="C23" s="13" t="s">
        <v>256</v>
      </c>
    </row>
    <row r="24" spans="1:3">
      <c r="A24" s="11"/>
      <c r="B24" s="12" t="s">
        <v>257</v>
      </c>
      <c r="C24" s="13" t="s">
        <v>258</v>
      </c>
    </row>
    <row r="25" spans="1:3" ht="29.4" thickBot="1">
      <c r="A25" s="14"/>
      <c r="B25" s="15" t="s">
        <v>259</v>
      </c>
      <c r="C25" s="16" t="s">
        <v>260</v>
      </c>
    </row>
    <row r="26" spans="1:3">
      <c r="A26" s="8" t="s">
        <v>261</v>
      </c>
      <c r="B26" s="9" t="s">
        <v>262</v>
      </c>
      <c r="C26" s="10" t="s">
        <v>263</v>
      </c>
    </row>
    <row r="27" spans="1:3">
      <c r="A27" s="11"/>
      <c r="B27" s="12" t="s">
        <v>264</v>
      </c>
      <c r="C27" s="13" t="s">
        <v>265</v>
      </c>
    </row>
    <row r="28" spans="1:3">
      <c r="A28" s="11"/>
      <c r="B28" s="12" t="s">
        <v>266</v>
      </c>
      <c r="C28" s="13" t="s">
        <v>267</v>
      </c>
    </row>
    <row r="29" spans="1:3">
      <c r="A29" s="11"/>
      <c r="B29" s="12" t="s">
        <v>268</v>
      </c>
      <c r="C29" s="13" t="s">
        <v>269</v>
      </c>
    </row>
    <row r="30" spans="1:3">
      <c r="A30" s="11"/>
      <c r="B30" s="12" t="s">
        <v>270</v>
      </c>
      <c r="C30" s="13" t="s">
        <v>271</v>
      </c>
    </row>
    <row r="31" spans="1:3">
      <c r="A31" s="11"/>
      <c r="B31" s="12" t="s">
        <v>272</v>
      </c>
      <c r="C31" s="13" t="s">
        <v>273</v>
      </c>
    </row>
    <row r="32" spans="1:3">
      <c r="A32" s="11"/>
      <c r="B32" s="12" t="s">
        <v>274</v>
      </c>
      <c r="C32" s="13" t="s">
        <v>275</v>
      </c>
    </row>
    <row r="33" spans="1:3" ht="15" thickBot="1">
      <c r="A33" s="14"/>
      <c r="B33" s="15" t="s">
        <v>276</v>
      </c>
      <c r="C33" s="16" t="s">
        <v>277</v>
      </c>
    </row>
    <row r="34" spans="1:3">
      <c r="A34" s="8" t="s">
        <v>278</v>
      </c>
      <c r="B34" s="9" t="s">
        <v>279</v>
      </c>
      <c r="C34" s="10" t="s">
        <v>280</v>
      </c>
    </row>
    <row r="35" spans="1:3">
      <c r="A35" s="11"/>
      <c r="B35" s="12" t="s">
        <v>281</v>
      </c>
      <c r="C35" s="13" t="s">
        <v>282</v>
      </c>
    </row>
    <row r="36" spans="1:3">
      <c r="A36" s="11"/>
      <c r="B36" s="12" t="s">
        <v>283</v>
      </c>
      <c r="C36" s="13" t="s">
        <v>284</v>
      </c>
    </row>
    <row r="37" spans="1:3">
      <c r="A37" s="11"/>
      <c r="B37" s="12" t="s">
        <v>285</v>
      </c>
      <c r="C37" s="13" t="s">
        <v>286</v>
      </c>
    </row>
    <row r="38" spans="1:3">
      <c r="A38" s="11"/>
      <c r="B38" s="12" t="s">
        <v>287</v>
      </c>
      <c r="C38" s="13" t="s">
        <v>288</v>
      </c>
    </row>
    <row r="39" spans="1:3">
      <c r="A39" s="11"/>
      <c r="B39" s="12" t="s">
        <v>289</v>
      </c>
      <c r="C39" s="13" t="s">
        <v>290</v>
      </c>
    </row>
    <row r="40" spans="1:3" ht="15" thickBot="1">
      <c r="A40" s="14"/>
      <c r="B40" s="15" t="s">
        <v>291</v>
      </c>
      <c r="C40" s="16" t="s">
        <v>292</v>
      </c>
    </row>
    <row r="41" spans="1:3">
      <c r="A41" s="8" t="s">
        <v>293</v>
      </c>
      <c r="B41" s="9" t="s">
        <v>294</v>
      </c>
      <c r="C41" s="10" t="s">
        <v>295</v>
      </c>
    </row>
    <row r="42" spans="1:3">
      <c r="A42" s="11"/>
      <c r="B42" s="12" t="s">
        <v>296</v>
      </c>
      <c r="C42" s="13" t="s">
        <v>297</v>
      </c>
    </row>
    <row r="43" spans="1:3">
      <c r="A43" s="11"/>
      <c r="B43" s="12" t="s">
        <v>298</v>
      </c>
      <c r="C43" s="13" t="s">
        <v>299</v>
      </c>
    </row>
    <row r="44" spans="1:3">
      <c r="A44" s="11"/>
      <c r="B44" s="12" t="s">
        <v>300</v>
      </c>
      <c r="C44" s="13" t="s">
        <v>301</v>
      </c>
    </row>
    <row r="45" spans="1:3">
      <c r="A45" s="11"/>
      <c r="B45" s="12" t="s">
        <v>302</v>
      </c>
      <c r="C45" s="13" t="s">
        <v>303</v>
      </c>
    </row>
    <row r="46" spans="1:3">
      <c r="A46" s="11"/>
      <c r="B46" s="12" t="s">
        <v>304</v>
      </c>
      <c r="C46" s="13" t="s">
        <v>305</v>
      </c>
    </row>
    <row r="47" spans="1:3" ht="15" thickBot="1">
      <c r="A47" s="14"/>
      <c r="B47" s="15" t="s">
        <v>306</v>
      </c>
      <c r="C47" s="16" t="s">
        <v>307</v>
      </c>
    </row>
    <row r="48" spans="1:3" ht="28.8">
      <c r="A48" s="8" t="s">
        <v>308</v>
      </c>
      <c r="B48" s="9" t="s">
        <v>309</v>
      </c>
      <c r="C48" s="10" t="s">
        <v>310</v>
      </c>
    </row>
    <row r="49" spans="1:3">
      <c r="A49" s="11"/>
      <c r="B49" s="12" t="s">
        <v>311</v>
      </c>
      <c r="C49" s="13" t="s">
        <v>312</v>
      </c>
    </row>
    <row r="50" spans="1:3">
      <c r="A50" s="11"/>
      <c r="B50" s="12" t="s">
        <v>313</v>
      </c>
      <c r="C50" s="13" t="s">
        <v>314</v>
      </c>
    </row>
    <row r="51" spans="1:3" ht="28.8">
      <c r="A51" s="11"/>
      <c r="B51" s="12" t="s">
        <v>315</v>
      </c>
      <c r="C51" s="13" t="s">
        <v>316</v>
      </c>
    </row>
    <row r="52" spans="1:3" ht="28.8">
      <c r="A52" s="11"/>
      <c r="B52" s="12" t="s">
        <v>317</v>
      </c>
      <c r="C52" s="13" t="s">
        <v>318</v>
      </c>
    </row>
    <row r="53" spans="1:3">
      <c r="A53" s="11"/>
      <c r="B53" s="12" t="s">
        <v>319</v>
      </c>
      <c r="C53" s="13" t="s">
        <v>320</v>
      </c>
    </row>
    <row r="54" spans="1:3" ht="29.4" thickBot="1">
      <c r="A54" s="14"/>
      <c r="B54" s="15" t="s">
        <v>321</v>
      </c>
      <c r="C54" s="16" t="s">
        <v>322</v>
      </c>
    </row>
    <row r="55" spans="1:3">
      <c r="A55" s="8" t="s">
        <v>323</v>
      </c>
      <c r="B55" s="9" t="s">
        <v>324</v>
      </c>
      <c r="C55" s="10" t="s">
        <v>325</v>
      </c>
    </row>
    <row r="56" spans="1:3">
      <c r="A56" s="11"/>
      <c r="B56" s="12" t="s">
        <v>326</v>
      </c>
      <c r="C56" s="13" t="s">
        <v>327</v>
      </c>
    </row>
    <row r="57" spans="1:3" ht="28.8">
      <c r="A57" s="11"/>
      <c r="B57" s="12" t="s">
        <v>328</v>
      </c>
      <c r="C57" s="13" t="s">
        <v>329</v>
      </c>
    </row>
    <row r="58" spans="1:3">
      <c r="A58" s="11"/>
      <c r="B58" s="12" t="s">
        <v>330</v>
      </c>
      <c r="C58" s="13" t="s">
        <v>331</v>
      </c>
    </row>
    <row r="59" spans="1:3">
      <c r="A59" s="11"/>
      <c r="B59" s="12" t="s">
        <v>332</v>
      </c>
      <c r="C59" s="13" t="s">
        <v>333</v>
      </c>
    </row>
    <row r="60" spans="1:3">
      <c r="A60" s="11"/>
      <c r="B60" s="12" t="s">
        <v>334</v>
      </c>
      <c r="C60" s="13" t="s">
        <v>335</v>
      </c>
    </row>
    <row r="61" spans="1:3" ht="28.8">
      <c r="A61" s="11"/>
      <c r="B61" s="12" t="s">
        <v>336</v>
      </c>
      <c r="C61" s="13" t="s">
        <v>337</v>
      </c>
    </row>
    <row r="62" spans="1:3">
      <c r="A62" s="11"/>
      <c r="B62" s="12" t="s">
        <v>338</v>
      </c>
      <c r="C62" s="13" t="s">
        <v>339</v>
      </c>
    </row>
    <row r="63" spans="1:3" ht="15" thickBot="1">
      <c r="A63" s="14"/>
      <c r="B63" s="15" t="s">
        <v>340</v>
      </c>
      <c r="C63" s="16" t="s">
        <v>341</v>
      </c>
    </row>
    <row r="64" spans="1:3">
      <c r="A64" s="11" t="s">
        <v>342</v>
      </c>
      <c r="B64" s="17" t="s">
        <v>343</v>
      </c>
      <c r="C64" s="18" t="s">
        <v>344</v>
      </c>
    </row>
    <row r="65" spans="1:3">
      <c r="A65" s="11"/>
      <c r="B65" s="12" t="s">
        <v>345</v>
      </c>
      <c r="C65" s="13" t="s">
        <v>346</v>
      </c>
    </row>
    <row r="66" spans="1:3">
      <c r="A66" s="11"/>
      <c r="B66" s="12" t="s">
        <v>347</v>
      </c>
      <c r="C66" s="13" t="s">
        <v>348</v>
      </c>
    </row>
    <row r="67" spans="1:3">
      <c r="A67" s="11"/>
      <c r="B67" s="12" t="s">
        <v>349</v>
      </c>
      <c r="C67" s="13" t="s">
        <v>350</v>
      </c>
    </row>
    <row r="68" spans="1:3">
      <c r="A68" s="11"/>
      <c r="B68" s="12" t="s">
        <v>351</v>
      </c>
      <c r="C68" s="13" t="s">
        <v>352</v>
      </c>
    </row>
    <row r="69" spans="1:3" ht="15" thickBot="1">
      <c r="A69" s="11"/>
      <c r="B69" s="19" t="s">
        <v>353</v>
      </c>
      <c r="C69" s="20" t="s">
        <v>354</v>
      </c>
    </row>
    <row r="70" spans="1:3">
      <c r="A70" s="8" t="s">
        <v>355</v>
      </c>
      <c r="B70" s="9" t="s">
        <v>356</v>
      </c>
      <c r="C70" s="10" t="s">
        <v>357</v>
      </c>
    </row>
    <row r="71" spans="1:3">
      <c r="A71" s="11"/>
      <c r="B71" s="12" t="s">
        <v>358</v>
      </c>
      <c r="C71" s="13" t="s">
        <v>359</v>
      </c>
    </row>
    <row r="72" spans="1:3">
      <c r="A72" s="11"/>
      <c r="B72" s="12" t="s">
        <v>360</v>
      </c>
      <c r="C72" s="13" t="s">
        <v>361</v>
      </c>
    </row>
    <row r="73" spans="1:3">
      <c r="A73" s="11"/>
      <c r="B73" s="12" t="s">
        <v>362</v>
      </c>
      <c r="C73" s="13" t="s">
        <v>363</v>
      </c>
    </row>
    <row r="74" spans="1:3">
      <c r="A74" s="11"/>
      <c r="B74" s="12" t="s">
        <v>364</v>
      </c>
      <c r="C74" s="13" t="s">
        <v>365</v>
      </c>
    </row>
    <row r="75" spans="1:3">
      <c r="A75" s="11"/>
      <c r="B75" s="12" t="s">
        <v>366</v>
      </c>
      <c r="C75" s="13" t="s">
        <v>367</v>
      </c>
    </row>
    <row r="76" spans="1:3" ht="15" thickBot="1">
      <c r="A76" s="14"/>
      <c r="B76" s="15" t="s">
        <v>368</v>
      </c>
      <c r="C76" s="16" t="s">
        <v>369</v>
      </c>
    </row>
    <row r="77" spans="1:3" ht="28.8">
      <c r="A77" s="11" t="s">
        <v>370</v>
      </c>
      <c r="B77" s="17" t="s">
        <v>371</v>
      </c>
      <c r="C77" s="18" t="s">
        <v>372</v>
      </c>
    </row>
    <row r="78" spans="1:3">
      <c r="A78" s="11"/>
      <c r="B78" s="12" t="s">
        <v>373</v>
      </c>
      <c r="C78" s="13" t="s">
        <v>374</v>
      </c>
    </row>
    <row r="79" spans="1:3">
      <c r="A79" s="11"/>
      <c r="B79" s="12" t="s">
        <v>375</v>
      </c>
      <c r="C79" s="13" t="s">
        <v>376</v>
      </c>
    </row>
    <row r="80" spans="1:3">
      <c r="A80" s="11"/>
      <c r="B80" s="12" t="s">
        <v>377</v>
      </c>
      <c r="C80" s="13" t="s">
        <v>378</v>
      </c>
    </row>
    <row r="81" spans="1:3" ht="28.8">
      <c r="A81" s="11"/>
      <c r="B81" s="12" t="s">
        <v>379</v>
      </c>
      <c r="C81" s="13" t="s">
        <v>380</v>
      </c>
    </row>
    <row r="82" spans="1:3">
      <c r="A82" s="11"/>
      <c r="B82" s="12" t="s">
        <v>381</v>
      </c>
      <c r="C82" s="13" t="s">
        <v>382</v>
      </c>
    </row>
    <row r="83" spans="1:3" ht="29.4" thickBot="1">
      <c r="A83" s="11"/>
      <c r="B83" s="19" t="s">
        <v>383</v>
      </c>
      <c r="C83" s="20" t="s">
        <v>384</v>
      </c>
    </row>
    <row r="84" spans="1:3" ht="15" thickBot="1">
      <c r="A84" s="21" t="s">
        <v>385</v>
      </c>
      <c r="B84" s="22" t="s">
        <v>386</v>
      </c>
      <c r="C84" s="23" t="s">
        <v>387</v>
      </c>
    </row>
  </sheetData>
  <sheetProtection algorithmName="SHA-512" hashValue="aK/1S/PCcw87ogK7hneHu8ppIUZr+3ydRcipmwsyVy76S4914rcgJ0pVUU+hF5n2my+K3XC/KFdxBGpvMHlVng==" saltValue="IzIAAuZ/c/OawDx8l0qgrQ==" spinCount="100000" sheet="1" objects="1" scenarios="1" selectLockedCells="1"/>
  <hyperlinks>
    <hyperlink ref="B4" r:id="rId1" location="/V"/>
    <hyperlink ref="C2" location="'Inpatient - Census'!C18" display="Click here to return to Inpatient - Census specification"/>
  </hyperlinks>
  <pageMargins left="0.7" right="0.7" top="0.75" bottom="0.75" header="0.3" footer="0.3"/>
  <pageSetup paperSize="9" scale="70" fitToHeight="0" orientation="portrait" r:id="rId2"/>
  <rowBreaks count="1" manualBreakCount="1">
    <brk id="47" max="2"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B3:Q19"/>
  <sheetViews>
    <sheetView topLeftCell="A10" workbookViewId="0">
      <selection activeCell="F14" sqref="F14"/>
    </sheetView>
  </sheetViews>
  <sheetFormatPr defaultColWidth="9.109375" defaultRowHeight="14.4"/>
  <cols>
    <col min="1" max="1" width="2.6640625" style="437" customWidth="1"/>
    <col min="2" max="2" width="80.44140625" style="437" customWidth="1"/>
    <col min="3" max="3" width="9" style="437" customWidth="1"/>
    <col min="4" max="5" width="9.109375" style="437"/>
    <col min="6" max="6" width="13.109375" style="437" customWidth="1"/>
    <col min="7" max="7" width="10.109375" style="437" customWidth="1"/>
    <col min="8" max="8" width="10.44140625" style="437" customWidth="1"/>
    <col min="9" max="9" width="8.6640625" style="437" customWidth="1"/>
    <col min="10" max="10" width="9.33203125" style="437" customWidth="1"/>
    <col min="11" max="11" width="9" style="437" customWidth="1"/>
    <col min="12" max="12" width="9.5546875" style="437" customWidth="1"/>
    <col min="13" max="13" width="8.109375" style="437" customWidth="1"/>
    <col min="14" max="14" width="12.5546875" style="437" customWidth="1"/>
    <col min="15" max="15" width="15.33203125" style="437" customWidth="1"/>
    <col min="16" max="16" width="13.33203125" style="437" customWidth="1"/>
    <col min="17" max="17" width="20.5546875" style="437" customWidth="1"/>
    <col min="18" max="16384" width="9.109375" style="437"/>
  </cols>
  <sheetData>
    <row r="3" spans="2:17" ht="21">
      <c r="B3" s="456" t="s">
        <v>899</v>
      </c>
      <c r="C3" s="456"/>
    </row>
    <row r="4" spans="2:17" ht="21">
      <c r="B4" s="456"/>
      <c r="C4" s="456"/>
    </row>
    <row r="5" spans="2:17" ht="21">
      <c r="B5" s="541" t="s">
        <v>946</v>
      </c>
      <c r="C5" s="456"/>
    </row>
    <row r="6" spans="2:17" ht="15" thickBot="1"/>
    <row r="7" spans="2:17" ht="22.5" customHeight="1">
      <c r="B7" s="483" t="s">
        <v>905</v>
      </c>
      <c r="C7" s="478"/>
      <c r="D7" s="478"/>
      <c r="E7" s="478"/>
      <c r="F7" s="478"/>
      <c r="G7" s="478"/>
      <c r="H7" s="478"/>
      <c r="I7" s="478"/>
      <c r="J7" s="478"/>
      <c r="K7" s="478"/>
      <c r="L7" s="478"/>
      <c r="M7" s="478"/>
      <c r="N7" s="478"/>
      <c r="O7" s="478"/>
      <c r="P7" s="478"/>
      <c r="Q7" s="479"/>
    </row>
    <row r="8" spans="2:17" ht="35.25" customHeight="1" thickBot="1">
      <c r="B8" s="482" t="s">
        <v>915</v>
      </c>
      <c r="C8" s="480"/>
      <c r="D8" s="480"/>
      <c r="E8" s="480"/>
      <c r="F8" s="480"/>
      <c r="G8" s="480"/>
      <c r="H8" s="480"/>
      <c r="I8" s="480"/>
      <c r="J8" s="480"/>
      <c r="K8" s="480"/>
      <c r="L8" s="480"/>
      <c r="M8" s="480"/>
      <c r="N8" s="480"/>
      <c r="O8" s="480"/>
      <c r="P8" s="480"/>
      <c r="Q8" s="481"/>
    </row>
    <row r="11" spans="2:17" ht="54.75" customHeight="1">
      <c r="B11" s="438" t="s">
        <v>900</v>
      </c>
      <c r="C11" s="474" t="s">
        <v>909</v>
      </c>
      <c r="D11" s="465" t="s">
        <v>517</v>
      </c>
      <c r="E11" s="465" t="s">
        <v>901</v>
      </c>
      <c r="F11" s="464" t="s">
        <v>498</v>
      </c>
      <c r="G11" s="464" t="s">
        <v>499</v>
      </c>
      <c r="H11" s="464" t="s">
        <v>500</v>
      </c>
      <c r="I11" s="464" t="s">
        <v>131</v>
      </c>
      <c r="J11" s="464" t="s">
        <v>132</v>
      </c>
      <c r="K11" s="464" t="s">
        <v>501</v>
      </c>
      <c r="L11" s="464" t="s">
        <v>502</v>
      </c>
      <c r="M11" s="464" t="s">
        <v>503</v>
      </c>
      <c r="N11" s="464" t="s">
        <v>504</v>
      </c>
      <c r="O11" s="464" t="s">
        <v>505</v>
      </c>
      <c r="P11" s="464" t="s">
        <v>392</v>
      </c>
      <c r="Q11" s="464" t="s">
        <v>137</v>
      </c>
    </row>
    <row r="12" spans="2:17">
      <c r="B12" s="467" t="s">
        <v>911</v>
      </c>
      <c r="C12" s="473" t="str">
        <f>IF('Organisational Baseline'!C22&gt;0,"Ok","Check")</f>
        <v>Ok</v>
      </c>
      <c r="D12" s="470"/>
      <c r="E12" s="470"/>
      <c r="F12" s="470"/>
      <c r="G12" s="470"/>
      <c r="H12" s="470"/>
      <c r="I12" s="470"/>
      <c r="J12" s="470"/>
      <c r="K12" s="468"/>
      <c r="L12" s="468"/>
      <c r="M12" s="468"/>
      <c r="N12" s="468"/>
      <c r="O12" s="468"/>
      <c r="P12" s="468"/>
      <c r="Q12" s="468"/>
    </row>
    <row r="13" spans="2:17">
      <c r="B13" s="467" t="s">
        <v>910</v>
      </c>
      <c r="C13" s="473" t="str">
        <f>IF('Organisational Baseline'!C24&gt;0,"Ok","Check")</f>
        <v>Ok</v>
      </c>
      <c r="D13" s="470"/>
      <c r="E13" s="470"/>
      <c r="F13" s="470"/>
      <c r="G13" s="470"/>
      <c r="H13" s="470"/>
      <c r="I13" s="470"/>
      <c r="J13" s="470"/>
      <c r="K13" s="468"/>
      <c r="L13" s="468"/>
      <c r="M13" s="468"/>
      <c r="N13" s="468"/>
      <c r="O13" s="468"/>
      <c r="P13" s="468"/>
      <c r="Q13" s="468"/>
    </row>
    <row r="14" spans="2:17">
      <c r="B14" s="439" t="s">
        <v>902</v>
      </c>
      <c r="C14" s="471"/>
      <c r="D14" s="466" t="str">
        <f>IFERROR(IF('Inpatient - Core'!C49&lt;='Inpatient - Core'!C48,"Ok","Check"),"")</f>
        <v>Check</v>
      </c>
      <c r="E14" s="466" t="str">
        <f>IFERROR(IF('Inpatient - Core'!D49&lt;='Inpatient - Core'!D48,"Ok","Check"),"")</f>
        <v>Ok</v>
      </c>
      <c r="F14" s="466" t="str">
        <f>IF('Inpatient - Specialist'!B12&lt;='Inpatient - Specialist'!B11,"Ok","Check")</f>
        <v>Ok</v>
      </c>
      <c r="G14" s="466" t="str">
        <f>IF('Inpatient - Specialist'!C12&lt;='Inpatient - Specialist'!C11,"Ok","Check")</f>
        <v>Ok</v>
      </c>
      <c r="H14" s="466" t="str">
        <f>IF('Inpatient - Specialist'!D12&lt;='Inpatient - Specialist'!D11,"Ok","Check")</f>
        <v>Ok</v>
      </c>
      <c r="I14" s="466" t="str">
        <f>IF('Inpatient - Specialist'!E12&lt;='Inpatient - Specialist'!E11,"Ok","Check")</f>
        <v>Ok</v>
      </c>
      <c r="J14" s="466" t="str">
        <f>IF('Inpatient - Specialist'!F12&lt;='Inpatient - Specialist'!F11,"Ok","Check")</f>
        <v>Ok</v>
      </c>
      <c r="K14" s="466" t="str">
        <f>IF('Inpatient - Specialist'!G12&lt;='Inpatient - Specialist'!G11,"Ok","Check")</f>
        <v>Ok</v>
      </c>
      <c r="L14" s="466" t="str">
        <f>IF('Inpatient - Specialist'!H12&lt;='Inpatient - Specialist'!H11,"Ok","Check")</f>
        <v>Ok</v>
      </c>
      <c r="M14" s="466" t="str">
        <f>IF('Inpatient - Specialist'!I12&lt;='Inpatient - Specialist'!I11,"Ok","Check")</f>
        <v>Ok</v>
      </c>
      <c r="N14" s="466" t="str">
        <f>IF('Inpatient - Specialist'!J12&lt;='Inpatient - Specialist'!J11,"Ok","Check")</f>
        <v>Ok</v>
      </c>
      <c r="O14" s="466" t="str">
        <f>IF('Inpatient - Specialist'!K12&lt;='Inpatient - Specialist'!K11,"Ok","Check")</f>
        <v>Ok</v>
      </c>
      <c r="P14" s="466" t="str">
        <f>IF('Inpatient - Specialist'!L12&lt;='Inpatient - Specialist'!L11,"Ok","Check")</f>
        <v>Ok</v>
      </c>
      <c r="Q14" s="466" t="str">
        <f>IF('Inpatient - Specialist'!M12&lt;='Inpatient - Specialist'!M11,"Ok","Check")</f>
        <v>Ok</v>
      </c>
    </row>
    <row r="15" spans="2:17">
      <c r="B15" s="439" t="s">
        <v>903</v>
      </c>
      <c r="C15" s="471"/>
      <c r="D15" s="467" t="str">
        <f>IFERROR(IF(AND('Inpatient - Core'!C49&gt;'Inpatient - Core'!C50,'Inpatient - Core'!C49&gt;0,'Inpatient - Core'!C50&gt;0),"Check","OK"),"")</f>
        <v>OK</v>
      </c>
      <c r="E15" s="467" t="str">
        <f>IFERROR(IF(AND('Inpatient - Core'!D49&gt;'Inpatient - Core'!D50,'Inpatient - Core'!D49&gt;0,'Inpatient - Core'!D50&gt;0),"Check","OK"),"")</f>
        <v>OK</v>
      </c>
      <c r="F15" s="467" t="str">
        <f>IFERROR(IF(AND('Inpatient - Specialist'!B12&gt;'Inpatient - Specialist'!B13,'Inpatient - Specialist'!B12&gt;0,'Inpatient - Specialist'!B13&gt;0),"Check","OK"),"")</f>
        <v>OK</v>
      </c>
      <c r="G15" s="467" t="str">
        <f>IFERROR(IF(AND('Inpatient - Specialist'!C12&gt;'Inpatient - Specialist'!C13,'Inpatient - Specialist'!C12&gt;0,'Inpatient - Specialist'!C13&gt;0),"Check","OK"),"")</f>
        <v>OK</v>
      </c>
      <c r="H15" s="467" t="str">
        <f>IFERROR(IF(AND('Inpatient - Specialist'!D12&gt;'Inpatient - Specialist'!D13,'Inpatient - Specialist'!D12&gt;0,'Inpatient - Specialist'!D13&gt;0),"Check","OK"),"")</f>
        <v>OK</v>
      </c>
      <c r="I15" s="467" t="str">
        <f>IFERROR(IF(AND('Inpatient - Specialist'!E12&gt;'Inpatient - Specialist'!E13,'Inpatient - Specialist'!E12&gt;0,'Inpatient - Specialist'!E13&gt;0),"Check","OK"),"")</f>
        <v>OK</v>
      </c>
      <c r="J15" s="467" t="str">
        <f>IFERROR(IF(AND('Inpatient - Specialist'!F12&gt;'Inpatient - Specialist'!F13,'Inpatient - Specialist'!F12&gt;0,'Inpatient - Specialist'!F13&gt;0),"Check","OK"),"")</f>
        <v>OK</v>
      </c>
      <c r="K15" s="467" t="str">
        <f>IFERROR(IF(AND('Inpatient - Specialist'!G12&gt;'Inpatient - Specialist'!G13,'Inpatient - Specialist'!G12&gt;0,'Inpatient - Specialist'!G13&gt;0),"Check","OK"),"")</f>
        <v>OK</v>
      </c>
      <c r="L15" s="467" t="str">
        <f>IFERROR(IF(AND('Inpatient - Specialist'!H12&gt;'Inpatient - Specialist'!H13,'Inpatient - Specialist'!H12&gt;0,'Inpatient - Specialist'!H13&gt;0),"Check","OK"),"")</f>
        <v>OK</v>
      </c>
      <c r="M15" s="467" t="str">
        <f>IFERROR(IF(AND('Inpatient - Specialist'!I12&gt;'Inpatient - Specialist'!I13,'Inpatient - Specialist'!I12&gt;0,'Inpatient - Specialist'!I13&gt;0),"Check","OK"),"")</f>
        <v>OK</v>
      </c>
      <c r="N15" s="467" t="str">
        <f>IFERROR(IF(AND('Inpatient - Specialist'!J12&gt;'Inpatient - Specialist'!J13,'Inpatient - Specialist'!J12&gt;0,'Inpatient - Specialist'!J13&gt;0),"Check","OK"),"")</f>
        <v>OK</v>
      </c>
      <c r="O15" s="467" t="str">
        <f>IFERROR(IF(AND('Inpatient - Specialist'!K12&gt;'Inpatient - Specialist'!K13,'Inpatient - Specialist'!K12&gt;0,'Inpatient - Specialist'!K13&gt;0),"Check","OK"),"")</f>
        <v>OK</v>
      </c>
      <c r="P15" s="467" t="str">
        <f>IFERROR(IF(AND('Inpatient - Specialist'!L12&gt;'Inpatient - Specialist'!L13,'Inpatient - Specialist'!L12&gt;0,'Inpatient - Specialist'!L13&gt;0),"Check","OK"),"")</f>
        <v>OK</v>
      </c>
      <c r="Q15" s="467" t="str">
        <f>IFERROR(IF(AND('Inpatient - Specialist'!M12&gt;'Inpatient - Specialist'!M13,'Inpatient - Specialist'!M12&gt;0,'Inpatient - Specialist'!M13&gt;0),"Check","OK"),"")</f>
        <v>OK</v>
      </c>
    </row>
    <row r="16" spans="2:17">
      <c r="B16" s="439" t="s">
        <v>904</v>
      </c>
      <c r="C16" s="471"/>
      <c r="D16" s="467" t="str">
        <f>IFERROR(IF(AND('Inpatient - Core'!C65&gt;'Inpatient - Core'!C59,'Inpatient - Core'!C65&gt;0,'Inpatient - Core'!C59&gt;0),"Check","OK"),"")</f>
        <v>OK</v>
      </c>
      <c r="E16" s="467" t="str">
        <f>IFERROR(IF(AND('Inpatient - Core'!D65&gt;'Inpatient - Core'!D59,'Inpatient - Core'!D65&gt;0,'Inpatient - Core'!D59&gt;0),"Check","OK"),"")</f>
        <v>OK</v>
      </c>
      <c r="F16" s="470"/>
      <c r="G16" s="470"/>
      <c r="H16" s="470"/>
      <c r="I16" s="470"/>
      <c r="J16" s="470"/>
      <c r="K16" s="470"/>
      <c r="L16" s="470"/>
      <c r="M16" s="470"/>
      <c r="N16" s="470"/>
      <c r="O16" s="470"/>
      <c r="P16" s="470"/>
      <c r="Q16" s="470"/>
    </row>
    <row r="17" spans="2:17">
      <c r="B17" s="439" t="s">
        <v>906</v>
      </c>
      <c r="C17" s="471"/>
      <c r="D17" s="467" t="str">
        <f>IFERROR(IF(AND('Inpatient - Core'!C8&gt;'Inpatient - Core'!C7,'Inpatient - Core'!C8&gt;0,'Inpatient - Core'!C7&gt;0),"Check","OK"),"")</f>
        <v>OK</v>
      </c>
      <c r="E17" s="467" t="str">
        <f>IFERROR(IF(AND('Inpatient - Core'!D8&gt;'Inpatient - Core'!D7,'Inpatient - Core'!D8&gt;0,'Inpatient - Core'!D7&gt;0),"Check","OK"),"")</f>
        <v>OK</v>
      </c>
      <c r="F17" s="467" t="str">
        <f>IFERROR(IF(AND('Inpatient - Specialist'!B6&gt;'Inpatient - Specialist'!B5,'Inpatient - Specialist'!B6&gt;0,'Inpatient - Specialist'!B5&gt;0),"Check","OK"),"")</f>
        <v>OK</v>
      </c>
      <c r="G17" s="467" t="str">
        <f>IFERROR(IF(AND('Inpatient - Specialist'!C6&gt;'Inpatient - Specialist'!C5,'Inpatient - Specialist'!C6&gt;0,'Inpatient - Specialist'!C5&gt;0),"Check","OK"),"")</f>
        <v>OK</v>
      </c>
      <c r="H17" s="467" t="str">
        <f>IFERROR(IF(AND('Inpatient - Specialist'!D6&gt;'Inpatient - Specialist'!D5,'Inpatient - Specialist'!D6&gt;0,'Inpatient - Specialist'!D5&gt;0),"Check","OK"),"")</f>
        <v>OK</v>
      </c>
      <c r="I17" s="467" t="str">
        <f>IFERROR(IF(AND('Inpatient - Specialist'!E6&gt;'Inpatient - Specialist'!E5,'Inpatient - Specialist'!E6&gt;0,'Inpatient - Specialist'!E5&gt;0),"Check","OK"),"")</f>
        <v>OK</v>
      </c>
      <c r="J17" s="467" t="str">
        <f>IFERROR(IF(AND('Inpatient - Specialist'!F6&gt;'Inpatient - Specialist'!F5,'Inpatient - Specialist'!F6&gt;0,'Inpatient - Specialist'!F5&gt;0),"Check","OK"),"")</f>
        <v>OK</v>
      </c>
      <c r="K17" s="467" t="str">
        <f>IFERROR(IF(AND('Inpatient - Specialist'!G6&gt;'Inpatient - Specialist'!G5,'Inpatient - Specialist'!G6&gt;0,'Inpatient - Specialist'!G5&gt;0),"Check","OK"),"")</f>
        <v>OK</v>
      </c>
      <c r="L17" s="467" t="str">
        <f>IFERROR(IF(AND('Inpatient - Specialist'!H6&gt;'Inpatient - Specialist'!H5,'Inpatient - Specialist'!H6&gt;0,'Inpatient - Specialist'!H5&gt;0),"Check","OK"),"")</f>
        <v>OK</v>
      </c>
      <c r="M17" s="467" t="str">
        <f>IFERROR(IF(AND('Inpatient - Specialist'!I6&gt;'Inpatient - Specialist'!I5,'Inpatient - Specialist'!I6&gt;0,'Inpatient - Specialist'!I5&gt;0),"Check","OK"),"")</f>
        <v>OK</v>
      </c>
      <c r="N17" s="467" t="str">
        <f>IFERROR(IF(AND('Inpatient - Specialist'!J6&gt;'Inpatient - Specialist'!J5,'Inpatient - Specialist'!J6&gt;0,'Inpatient - Specialist'!J5&gt;0),"Check","OK"),"")</f>
        <v>OK</v>
      </c>
      <c r="O17" s="467" t="str">
        <f>IFERROR(IF(AND('Inpatient - Specialist'!K6&gt;'Inpatient - Specialist'!K5,'Inpatient - Specialist'!K6&gt;0,'Inpatient - Specialist'!K5&gt;0),"Check","OK"),"")</f>
        <v>OK</v>
      </c>
      <c r="P17" s="467" t="str">
        <f>IFERROR(IF(AND('Inpatient - Specialist'!L6&gt;'Inpatient - Specialist'!L5,'Inpatient - Specialist'!L6&gt;0,'Inpatient - Specialist'!L5&gt;0),"Check","OK"),"")</f>
        <v>OK</v>
      </c>
      <c r="Q17" s="467" t="str">
        <f>IFERROR(IF(AND('Inpatient - Specialist'!M6&gt;'Inpatient - Specialist'!M5,'Inpatient - Specialist'!M6&gt;0,'Inpatient - Specialist'!M5&gt;0),"Check","OK"),"")</f>
        <v>OK</v>
      </c>
    </row>
    <row r="18" spans="2:17" ht="28.8">
      <c r="B18" s="457" t="s">
        <v>907</v>
      </c>
      <c r="C18" s="472"/>
      <c r="D18" s="467" t="str">
        <f>IFERROR(IF(AND('Inpatient - Core'!C13&gt;'Inpatient - Core'!C7,'Inpatient - Core'!C13&gt;0,'Inpatient - Core'!C7&gt;0),"Check","OK"),"")</f>
        <v>OK</v>
      </c>
      <c r="E18" s="467" t="str">
        <f>IFERROR(IF(AND('Inpatient - Core'!D13&gt;'Inpatient - Core'!D7,'Inpatient - Core'!D13&gt;0,'Inpatient - Core'!D7&gt;0),"Check","OK"),"")</f>
        <v>OK</v>
      </c>
      <c r="F18" s="467" t="str">
        <f>IFERROR(IF(AND('Inpatient - Specialist'!B7&gt;'Inpatient - Specialist'!B5,'Inpatient - Specialist'!B7&gt;0,'Inpatient - Specialist'!B5&gt;0),"Check","OK"),"")</f>
        <v>OK</v>
      </c>
      <c r="G18" s="467" t="str">
        <f>IFERROR(IF(AND('Inpatient - Specialist'!C7&gt;'Inpatient - Specialist'!C5,'Inpatient - Specialist'!C7&gt;0,'Inpatient - Specialist'!C5&gt;0),"Check","OK"),"")</f>
        <v>OK</v>
      </c>
      <c r="H18" s="467" t="str">
        <f>IFERROR(IF(AND('Inpatient - Specialist'!D7&gt;'Inpatient - Specialist'!D5,'Inpatient - Specialist'!D7&gt;0,'Inpatient - Specialist'!D5&gt;0),"Check","OK"),"")</f>
        <v>OK</v>
      </c>
      <c r="I18" s="467" t="str">
        <f>IFERROR(IF(AND('Inpatient - Specialist'!E7&gt;'Inpatient - Specialist'!E5,'Inpatient - Specialist'!E7&gt;0,'Inpatient - Specialist'!E5&gt;0),"Check","OK"),"")</f>
        <v>OK</v>
      </c>
      <c r="J18" s="467" t="str">
        <f>IFERROR(IF(AND('Inpatient - Specialist'!F7&gt;'Inpatient - Specialist'!F5,'Inpatient - Specialist'!F7&gt;0,'Inpatient - Specialist'!F5&gt;0),"Check","OK"),"")</f>
        <v>OK</v>
      </c>
      <c r="K18" s="467" t="str">
        <f>IFERROR(IF(AND('Inpatient - Specialist'!G7&gt;'Inpatient - Specialist'!G5,'Inpatient - Specialist'!G7&gt;0,'Inpatient - Specialist'!G5&gt;0),"Check","OK"),"")</f>
        <v>OK</v>
      </c>
      <c r="L18" s="467" t="str">
        <f>IFERROR(IF(AND('Inpatient - Specialist'!H7&gt;'Inpatient - Specialist'!H5,'Inpatient - Specialist'!H7&gt;0,'Inpatient - Specialist'!H5&gt;0),"Check","OK"),"")</f>
        <v>OK</v>
      </c>
      <c r="M18" s="467" t="str">
        <f>IFERROR(IF(AND('Inpatient - Specialist'!I7&gt;'Inpatient - Specialist'!I5,'Inpatient - Specialist'!I7&gt;0,'Inpatient - Specialist'!I5&gt;0),"Check","OK"),"")</f>
        <v>OK</v>
      </c>
      <c r="N18" s="467" t="str">
        <f>IFERROR(IF(AND('Inpatient - Specialist'!J7&gt;'Inpatient - Specialist'!J5,'Inpatient - Specialist'!J7&gt;0,'Inpatient - Specialist'!J5&gt;0),"Check","OK"),"")</f>
        <v>OK</v>
      </c>
      <c r="O18" s="467" t="str">
        <f>IFERROR(IF(AND('Inpatient - Specialist'!K7&gt;'Inpatient - Specialist'!K5,'Inpatient - Specialist'!K7&gt;0,'Inpatient - Specialist'!K5&gt;0),"Check","OK"),"")</f>
        <v>OK</v>
      </c>
      <c r="P18" s="467" t="str">
        <f>IFERROR(IF(AND('Inpatient - Specialist'!L7&gt;'Inpatient - Specialist'!L5,'Inpatient - Specialist'!L7&gt;0,'Inpatient - Specialist'!L5&gt;0),"Check","OK"),"")</f>
        <v>OK</v>
      </c>
      <c r="Q18" s="467" t="str">
        <f>IFERROR(IF(AND('Inpatient - Specialist'!M7&gt;'Inpatient - Specialist'!M5,'Inpatient - Specialist'!M7&gt;0,'Inpatient - Specialist'!M5&gt;0),"Check","OK"),"")</f>
        <v>OK</v>
      </c>
    </row>
    <row r="19" spans="2:17" ht="28.8">
      <c r="B19" s="457" t="s">
        <v>908</v>
      </c>
      <c r="C19" s="469"/>
      <c r="D19" s="467" t="str">
        <f>IFERROR(IF(AND('Inpatient - Core'!C145&gt;'Inpatient - Core'!C146,'Inpatient - Core'!C145&gt;0,'Inpatient - Core'!C146&gt;0),"Check","OK"),"")</f>
        <v>OK</v>
      </c>
      <c r="E19" s="467" t="str">
        <f>IFERROR(IF(AND('Inpatient - Core'!D145&gt;'Inpatient - Core'!D146,'Inpatient - Core'!D145&gt;0,'Inpatient - Core'!D146&gt;0),"Check","OK"),"")</f>
        <v>OK</v>
      </c>
      <c r="F19" s="467" t="str">
        <f>IFERROR(IF(AND('Inpatient - Specialist'!B72&gt;'Inpatient - Specialist'!B73,'Inpatient - Specialist'!B72&gt;0,'Inpatient - Specialist'!B73&gt;0),"Check","OK"),"")</f>
        <v>OK</v>
      </c>
      <c r="G19" s="467" t="str">
        <f>IFERROR(IF(AND('Inpatient - Specialist'!C72&gt;'Inpatient - Specialist'!C73,'Inpatient - Specialist'!C72&gt;0,'Inpatient - Specialist'!C73&gt;0),"Check","OK"),"")</f>
        <v>OK</v>
      </c>
      <c r="H19" s="467" t="str">
        <f>IFERROR(IF(AND('Inpatient - Specialist'!D72&gt;'Inpatient - Specialist'!D73,'Inpatient - Specialist'!D72&gt;0,'Inpatient - Specialist'!D73&gt;0),"Check","OK"),"")</f>
        <v>OK</v>
      </c>
      <c r="I19" s="467" t="str">
        <f>IFERROR(IF(AND('Inpatient - Specialist'!E72&gt;'Inpatient - Specialist'!E73,'Inpatient - Specialist'!E72&gt;0,'Inpatient - Specialist'!E73&gt;0),"Check","OK"),"")</f>
        <v>OK</v>
      </c>
      <c r="J19" s="467" t="str">
        <f>IFERROR(IF(AND('Inpatient - Specialist'!F72&gt;'Inpatient - Specialist'!F73,'Inpatient - Specialist'!F72&gt;0,'Inpatient - Specialist'!F73&gt;0),"Check","OK"),"")</f>
        <v>OK</v>
      </c>
      <c r="K19" s="467" t="str">
        <f>IFERROR(IF(AND('Inpatient - Specialist'!G72&gt;'Inpatient - Specialist'!G73,'Inpatient - Specialist'!G72&gt;0,'Inpatient - Specialist'!G73&gt;0),"Check","OK"),"")</f>
        <v>OK</v>
      </c>
      <c r="L19" s="467" t="str">
        <f>IFERROR(IF(AND('Inpatient - Specialist'!H72&gt;'Inpatient - Specialist'!H73,'Inpatient - Specialist'!H72&gt;0,'Inpatient - Specialist'!H73&gt;0),"Check","OK"),"")</f>
        <v>OK</v>
      </c>
      <c r="M19" s="467" t="str">
        <f>IFERROR(IF(AND('Inpatient - Specialist'!I72&gt;'Inpatient - Specialist'!I73,'Inpatient - Specialist'!I72&gt;0,'Inpatient - Specialist'!I73&gt;0),"Check","OK"),"")</f>
        <v>OK</v>
      </c>
      <c r="N19" s="467" t="str">
        <f>IFERROR(IF(AND('Inpatient - Specialist'!J72&gt;'Inpatient - Specialist'!J73,'Inpatient - Specialist'!J72&gt;0,'Inpatient - Specialist'!J73&gt;0),"Check","OK"),"")</f>
        <v>OK</v>
      </c>
      <c r="O19" s="467" t="str">
        <f>IFERROR(IF(AND('Inpatient - Specialist'!K72&gt;'Inpatient - Specialist'!K73,'Inpatient - Specialist'!K72&gt;0,'Inpatient - Specialist'!K73&gt;0),"Check","OK"),"")</f>
        <v>OK</v>
      </c>
      <c r="P19" s="467" t="str">
        <f>IFERROR(IF(AND('Inpatient - Specialist'!L72&gt;'Inpatient - Specialist'!L73,'Inpatient - Specialist'!L72&gt;0,'Inpatient - Specialist'!L73&gt;0),"Check","OK"),"")</f>
        <v>OK</v>
      </c>
      <c r="Q19" s="467" t="str">
        <f>IFERROR(IF(AND('Inpatient - Specialist'!M72&gt;'Inpatient - Specialist'!M73,'Inpatient - Specialist'!M72&gt;0,'Inpatient - Specialist'!M73&gt;0),"Check","OK"),"")</f>
        <v>OK</v>
      </c>
    </row>
  </sheetData>
  <sheetProtection password="C08A" sheet="1" objects="1" scenarios="1" selectLockedCells="1" selectUnlockedCells="1"/>
  <conditionalFormatting sqref="D14:Q15 D16:E16 D17:Q19">
    <cfRule type="cellIs" dxfId="9" priority="8" operator="equal">
      <formula>"Check"</formula>
    </cfRule>
    <cfRule type="cellIs" dxfId="8" priority="9" operator="equal">
      <formula>"OK"</formula>
    </cfRule>
  </conditionalFormatting>
  <conditionalFormatting sqref="C12">
    <cfRule type="cellIs" dxfId="7" priority="3" operator="equal">
      <formula>"OK"</formula>
    </cfRule>
    <cfRule type="cellIs" dxfId="6" priority="5" operator="equal">
      <formula>"Check"</formula>
    </cfRule>
  </conditionalFormatting>
  <conditionalFormatting sqref="C13">
    <cfRule type="containsText" dxfId="5" priority="2" operator="containsText" text="OK">
      <formula>NOT(ISERROR(SEARCH("OK",C13)))</formula>
    </cfRule>
    <cfRule type="containsText" dxfId="4" priority="4" operator="containsText" text="Check">
      <formula>NOT(ISERROR(SEARCH("Check",C13)))</formula>
    </cfRule>
  </conditionalFormatting>
  <conditionalFormatting sqref="B19">
    <cfRule type="containsText" dxfId="3" priority="1" operator="containsText" text="Flag">
      <formula>NOT(ISERROR(SEARCH("Flag",B19)))</formula>
    </cfRule>
  </conditionalFormatting>
  <pageMargins left="0.7" right="0.7" top="0.75" bottom="0.75" header="0.3" footer="0.3"/>
  <pageSetup paperSize="9" scale="5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B3:D33"/>
  <sheetViews>
    <sheetView workbookViewId="0">
      <selection activeCell="D28" sqref="D28"/>
    </sheetView>
  </sheetViews>
  <sheetFormatPr defaultColWidth="9.109375" defaultRowHeight="14.4"/>
  <cols>
    <col min="1" max="1" width="9.109375" style="437"/>
    <col min="2" max="2" width="62.5546875" style="437" customWidth="1"/>
    <col min="3" max="3" width="37.6640625" style="437" customWidth="1"/>
    <col min="4" max="4" width="35" style="437" bestFit="1" customWidth="1"/>
    <col min="5" max="16384" width="9.109375" style="437"/>
  </cols>
  <sheetData>
    <row r="3" spans="2:4" ht="21">
      <c r="B3" s="456" t="s">
        <v>898</v>
      </c>
    </row>
    <row r="5" spans="2:4" ht="49.5" customHeight="1">
      <c r="B5" s="629" t="s">
        <v>945</v>
      </c>
      <c r="C5" s="629"/>
      <c r="D5" s="629"/>
    </row>
    <row r="6" spans="2:4" ht="15" thickBot="1"/>
    <row r="7" spans="2:4">
      <c r="B7" s="630" t="s">
        <v>947</v>
      </c>
      <c r="C7" s="631"/>
      <c r="D7" s="632"/>
    </row>
    <row r="8" spans="2:4">
      <c r="B8" s="633"/>
      <c r="C8" s="634"/>
      <c r="D8" s="635"/>
    </row>
    <row r="9" spans="2:4">
      <c r="B9" s="633"/>
      <c r="C9" s="634"/>
      <c r="D9" s="635"/>
    </row>
    <row r="10" spans="2:4">
      <c r="B10" s="633"/>
      <c r="C10" s="634"/>
      <c r="D10" s="635"/>
    </row>
    <row r="11" spans="2:4" ht="34.5" customHeight="1" thickBot="1">
      <c r="B11" s="636"/>
      <c r="C11" s="637"/>
      <c r="D11" s="638"/>
    </row>
    <row r="13" spans="2:4" ht="28.8">
      <c r="C13" s="463" t="s">
        <v>914</v>
      </c>
      <c r="D13" s="438" t="s">
        <v>886</v>
      </c>
    </row>
    <row r="14" spans="2:4">
      <c r="B14" s="457" t="s">
        <v>882</v>
      </c>
      <c r="C14" s="460">
        <f>'Inpatient - Core'!C47</f>
        <v>66</v>
      </c>
      <c r="D14" s="458" t="s">
        <v>885</v>
      </c>
    </row>
    <row r="15" spans="2:4">
      <c r="B15" s="457" t="s">
        <v>887</v>
      </c>
      <c r="C15" s="460">
        <f>'Inpatient - Core'!C49</f>
        <v>26687</v>
      </c>
      <c r="D15" s="641" t="s">
        <v>895</v>
      </c>
    </row>
    <row r="16" spans="2:4">
      <c r="B16" s="457" t="s">
        <v>888</v>
      </c>
      <c r="C16" s="460">
        <f>'Inpatient - Core'!C48</f>
        <v>24090</v>
      </c>
      <c r="D16" s="642"/>
    </row>
    <row r="17" spans="2:4">
      <c r="B17" s="457" t="s">
        <v>889</v>
      </c>
      <c r="C17" s="460">
        <f>'Inpatient - Core'!C65</f>
        <v>39</v>
      </c>
      <c r="D17" s="459"/>
    </row>
    <row r="18" spans="2:4">
      <c r="B18" s="457" t="s">
        <v>890</v>
      </c>
      <c r="C18" s="460">
        <f>'Quality and Safety'!B38</f>
        <v>0</v>
      </c>
      <c r="D18" s="458" t="s">
        <v>896</v>
      </c>
    </row>
    <row r="19" spans="2:4">
      <c r="B19" s="457" t="s">
        <v>883</v>
      </c>
      <c r="C19" s="460">
        <f>'Inpatient - Core'!D47</f>
        <v>66</v>
      </c>
      <c r="D19" s="458" t="s">
        <v>885</v>
      </c>
    </row>
    <row r="20" spans="2:4">
      <c r="B20" s="457" t="s">
        <v>891</v>
      </c>
      <c r="C20" s="460">
        <f>'Inpatient - Core'!D49</f>
        <v>23491</v>
      </c>
      <c r="D20" s="641" t="s">
        <v>895</v>
      </c>
    </row>
    <row r="21" spans="2:4">
      <c r="B21" s="457" t="s">
        <v>892</v>
      </c>
      <c r="C21" s="460">
        <f>'Inpatient - Core'!D48</f>
        <v>24272</v>
      </c>
      <c r="D21" s="642"/>
    </row>
    <row r="22" spans="2:4">
      <c r="B22" s="457" t="s">
        <v>893</v>
      </c>
      <c r="C22" s="460">
        <f>'Inpatient - Core'!D65</f>
        <v>0</v>
      </c>
      <c r="D22" s="459"/>
    </row>
    <row r="23" spans="2:4">
      <c r="B23" s="457" t="s">
        <v>894</v>
      </c>
      <c r="C23" s="460">
        <f>'Quality and Safety'!C38</f>
        <v>0</v>
      </c>
      <c r="D23" s="458" t="s">
        <v>896</v>
      </c>
    </row>
    <row r="24" spans="2:4">
      <c r="B24" s="457" t="s">
        <v>897</v>
      </c>
      <c r="C24" s="461">
        <f>SUM('Community Metrics'!B11:M11)</f>
        <v>6778</v>
      </c>
      <c r="D24" s="458" t="s">
        <v>885</v>
      </c>
    </row>
    <row r="25" spans="2:4">
      <c r="B25" s="457" t="s">
        <v>950</v>
      </c>
      <c r="C25" s="461">
        <f>SUM('Community Clusters'!N6:N14)</f>
        <v>0</v>
      </c>
      <c r="D25" s="643" t="s">
        <v>949</v>
      </c>
    </row>
    <row r="26" spans="2:4" ht="15" customHeight="1">
      <c r="B26" s="457" t="s">
        <v>884</v>
      </c>
      <c r="C26" s="462">
        <f>SUM('Community Clusters'!N15:N22)</f>
        <v>0</v>
      </c>
      <c r="D26" s="644"/>
    </row>
    <row r="27" spans="2:4">
      <c r="B27" s="457" t="s">
        <v>948</v>
      </c>
      <c r="C27" s="462">
        <f>SUM('Community Clusters'!N23:N26)</f>
        <v>0</v>
      </c>
      <c r="D27" s="645"/>
    </row>
    <row r="30" spans="2:4">
      <c r="B30" s="639" t="s">
        <v>880</v>
      </c>
      <c r="C30" s="639"/>
      <c r="D30" s="509"/>
    </row>
    <row r="33" spans="2:4">
      <c r="B33" s="640" t="s">
        <v>881</v>
      </c>
      <c r="C33" s="640"/>
      <c r="D33" s="509"/>
    </row>
  </sheetData>
  <sheetProtection password="C08A" sheet="1" objects="1" scenarios="1" selectLockedCells="1"/>
  <mergeCells count="7">
    <mergeCell ref="B5:D5"/>
    <mergeCell ref="B7:D11"/>
    <mergeCell ref="B30:C30"/>
    <mergeCell ref="B33:C33"/>
    <mergeCell ref="D15:D16"/>
    <mergeCell ref="D20:D21"/>
    <mergeCell ref="D25:D27"/>
  </mergeCells>
  <conditionalFormatting sqref="C14:C27">
    <cfRule type="cellIs" dxfId="2" priority="1" operator="equal">
      <formula>0</formula>
    </cfRule>
    <cfRule type="cellIs" dxfId="1" priority="2" operator="greaterThan">
      <formula>0</formula>
    </cfRule>
    <cfRule type="colorScale" priority="3">
      <colorScale>
        <cfvo type="min"/>
        <cfvo type="max"/>
        <color rgb="FFFF7128"/>
        <color rgb="FFFFEF9C"/>
      </colorScale>
    </cfRule>
  </conditionalFormatting>
  <dataValidations count="1">
    <dataValidation type="list" allowBlank="1" showInputMessage="1" showErrorMessage="1" sqref="D30 D33">
      <formula1>"Yes we consent, No we do not consent"</formula1>
    </dataValidation>
  </dataValidations>
  <pageMargins left="0.7" right="0.7" top="0.75" bottom="0.75" header="0.3" footer="0.3"/>
  <pageSetup paperSize="9" scale="64"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2:D28"/>
  <sheetViews>
    <sheetView tabSelected="1" topLeftCell="A10" zoomScale="90" zoomScaleNormal="90" workbookViewId="0">
      <selection activeCell="C19" sqref="C19:C20"/>
    </sheetView>
  </sheetViews>
  <sheetFormatPr defaultColWidth="9.109375" defaultRowHeight="13.8"/>
  <cols>
    <col min="1" max="1" width="9.109375" style="34"/>
    <col min="2" max="2" width="71.44140625" style="34" customWidth="1"/>
    <col min="3" max="3" width="36.44140625" style="34" customWidth="1"/>
    <col min="4" max="4" width="91.44140625" style="34" customWidth="1"/>
    <col min="5" max="16384" width="9.109375" style="34"/>
  </cols>
  <sheetData>
    <row r="2" spans="2:4" ht="28.2">
      <c r="B2" s="32" t="s">
        <v>628</v>
      </c>
    </row>
    <row r="3" spans="2:4" ht="22.8">
      <c r="B3" s="163" t="s">
        <v>421</v>
      </c>
    </row>
    <row r="5" spans="2:4" ht="14.4" thickBot="1">
      <c r="B5" s="236"/>
      <c r="C5" s="33"/>
    </row>
    <row r="6" spans="2:4" ht="15.75" customHeight="1" thickBot="1">
      <c r="B6" s="649" t="s">
        <v>951</v>
      </c>
      <c r="C6" s="650"/>
      <c r="D6" s="650"/>
    </row>
    <row r="7" spans="2:4" ht="37.5" customHeight="1" thickBot="1">
      <c r="B7" s="647" t="s">
        <v>912</v>
      </c>
      <c r="C7" s="648"/>
      <c r="D7" s="648"/>
    </row>
    <row r="8" spans="2:4" ht="36" customHeight="1" thickBot="1">
      <c r="B8" s="510" t="s">
        <v>879</v>
      </c>
      <c r="C8" s="511" t="s">
        <v>1015</v>
      </c>
      <c r="D8" s="484" t="s">
        <v>913</v>
      </c>
    </row>
    <row r="10" spans="2:4" ht="14.4">
      <c r="B10" s="237" t="s">
        <v>0</v>
      </c>
      <c r="C10" s="238" t="s">
        <v>121</v>
      </c>
      <c r="D10" s="238" t="s">
        <v>1</v>
      </c>
    </row>
    <row r="11" spans="2:4" ht="14.4">
      <c r="B11" s="239" t="s">
        <v>14</v>
      </c>
      <c r="C11" s="240"/>
      <c r="D11" s="240"/>
    </row>
    <row r="12" spans="2:4" ht="14.4">
      <c r="B12" s="223" t="s">
        <v>8</v>
      </c>
      <c r="C12" s="241" t="s">
        <v>1016</v>
      </c>
      <c r="D12" s="242" t="s">
        <v>8</v>
      </c>
    </row>
    <row r="13" spans="2:4" ht="14.4">
      <c r="B13" s="223" t="s">
        <v>2</v>
      </c>
      <c r="C13" s="241" t="s">
        <v>1017</v>
      </c>
      <c r="D13" s="242" t="s">
        <v>11</v>
      </c>
    </row>
    <row r="14" spans="2:4" ht="14.4">
      <c r="B14" s="223" t="s">
        <v>9</v>
      </c>
      <c r="C14" s="241" t="s">
        <v>1018</v>
      </c>
      <c r="D14" s="242" t="s">
        <v>109</v>
      </c>
    </row>
    <row r="15" spans="2:4" ht="21" customHeight="1">
      <c r="B15" s="223" t="s">
        <v>12</v>
      </c>
      <c r="C15" s="241">
        <v>29210824990</v>
      </c>
      <c r="D15" s="242"/>
    </row>
    <row r="16" spans="2:4" ht="14.4">
      <c r="B16" s="223" t="s">
        <v>13</v>
      </c>
      <c r="C16" s="241" t="s">
        <v>1019</v>
      </c>
      <c r="D16" s="242"/>
    </row>
    <row r="17" spans="2:4" ht="14.4">
      <c r="B17" s="223" t="s">
        <v>655</v>
      </c>
      <c r="C17" s="243"/>
      <c r="D17" s="242" t="s">
        <v>656</v>
      </c>
    </row>
    <row r="18" spans="2:4" ht="28.8">
      <c r="B18" s="420" t="s">
        <v>657</v>
      </c>
      <c r="C18" s="243"/>
      <c r="D18" s="242" t="s">
        <v>658</v>
      </c>
    </row>
    <row r="19" spans="2:4" ht="14.4">
      <c r="B19" s="223" t="s">
        <v>439</v>
      </c>
      <c r="C19" s="244">
        <v>12909.2</v>
      </c>
      <c r="D19" s="242" t="s">
        <v>775</v>
      </c>
    </row>
    <row r="20" spans="2:4" ht="28.8">
      <c r="B20" s="420" t="s">
        <v>440</v>
      </c>
      <c r="C20" s="244">
        <v>1233.7</v>
      </c>
      <c r="D20" s="242" t="s">
        <v>514</v>
      </c>
    </row>
    <row r="21" spans="2:4" ht="14.4">
      <c r="B21" s="239" t="s">
        <v>53</v>
      </c>
      <c r="C21" s="646"/>
      <c r="D21" s="646"/>
    </row>
    <row r="22" spans="2:4" ht="57.6">
      <c r="B22" s="245" t="s">
        <v>798</v>
      </c>
      <c r="C22" s="246">
        <v>343016</v>
      </c>
      <c r="D22" s="420" t="s">
        <v>629</v>
      </c>
    </row>
    <row r="23" spans="2:4" ht="43.2">
      <c r="B23" s="433" t="s">
        <v>854</v>
      </c>
      <c r="C23" s="246"/>
      <c r="D23" s="420" t="s">
        <v>952</v>
      </c>
    </row>
    <row r="24" spans="2:4" ht="43.2">
      <c r="B24" s="245" t="s">
        <v>800</v>
      </c>
      <c r="C24" s="246">
        <v>79186</v>
      </c>
      <c r="D24" s="420" t="s">
        <v>630</v>
      </c>
    </row>
    <row r="25" spans="2:4" ht="28.8">
      <c r="B25" s="433" t="s">
        <v>799</v>
      </c>
      <c r="C25" s="246"/>
      <c r="D25" s="420" t="s">
        <v>953</v>
      </c>
    </row>
    <row r="26" spans="2:4" ht="14.4">
      <c r="B26" s="435" t="s">
        <v>852</v>
      </c>
      <c r="C26" s="495"/>
      <c r="D26" s="496"/>
    </row>
    <row r="27" spans="2:4" ht="28.8">
      <c r="B27" s="421" t="s">
        <v>855</v>
      </c>
      <c r="C27" s="246"/>
      <c r="D27" s="496"/>
    </row>
    <row r="28" spans="2:4" ht="52.5" customHeight="1">
      <c r="B28" s="434" t="s">
        <v>853</v>
      </c>
      <c r="C28" s="246"/>
      <c r="D28" s="495"/>
    </row>
  </sheetData>
  <sheetProtection password="C08A" sheet="1" objects="1" scenarios="1" selectLockedCells="1"/>
  <mergeCells count="3">
    <mergeCell ref="C21:D21"/>
    <mergeCell ref="B7:D7"/>
    <mergeCell ref="B6:D6"/>
  </mergeCells>
  <dataValidations xWindow="563" yWindow="448" count="3">
    <dataValidation type="list" allowBlank="1" showInputMessage="1" showErrorMessage="1" errorTitle="Drop down" error="This cell will only accept answers from the drop down list." promptTitle="Drop down menu" prompt="Please select one answer from the drop down menu." sqref="C13">
      <formula1>"Independent community NHS Trust, Acute Trust, Acute &amp; community services NHS Trust, Mental Health Trust, Mental Health &amp; community services Trust, Social Enterprise, Welsh Health Board, N.Ireland HSCT, Scottish Health Board,Private Company, 3rd Sector"</formula1>
    </dataValidation>
    <dataValidation type="decimal" operator="greaterThanOrEqual" allowBlank="1" showInputMessage="1" showErrorMessage="1" errorTitle="Numeric Cell" error="This cell will only take numbers." promptTitle="Numeric Field" prompt="Please enter a number into this cell." sqref="C22:C25 C17:C20 C27:C28">
      <formula1>0</formula1>
    </dataValidation>
    <dataValidation type="list" allowBlank="1" showInputMessage="1" showErrorMessage="1" sqref="C8">
      <formula1>"Yes, No"</formula1>
    </dataValidation>
  </dataValidations>
  <hyperlinks>
    <hyperlink ref="D8" r:id="rId1" display="https://improvement.nhs.uk/privacy/"/>
  </hyperlinks>
  <pageMargins left="0.70866141732283472" right="0.70866141732283472" top="0.74803149606299213" bottom="0.74803149606299213" header="0.31496062992125984" footer="0.31496062992125984"/>
  <pageSetup paperSize="8" scale="96" fitToHeight="0" orientation="landscape" r:id="rId2"/>
  <headerFooter>
    <oddFooter>Page &amp;P&amp;R&amp;A</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N148"/>
  <sheetViews>
    <sheetView showGridLines="0" topLeftCell="A94" zoomScale="80" zoomScaleNormal="80" workbookViewId="0">
      <selection activeCell="C82" sqref="C82:C84"/>
    </sheetView>
  </sheetViews>
  <sheetFormatPr defaultColWidth="9.109375" defaultRowHeight="14.4"/>
  <cols>
    <col min="1" max="1" width="3.44140625" style="169" customWidth="1"/>
    <col min="2" max="2" width="89.88671875" style="169" customWidth="1"/>
    <col min="3" max="4" width="38.5546875" style="169" customWidth="1"/>
    <col min="5" max="5" width="36.5546875" style="168" customWidth="1"/>
    <col min="6" max="6" width="75" style="168" customWidth="1"/>
    <col min="7" max="7" width="25.44140625" style="169" customWidth="1"/>
    <col min="8" max="9" width="25.33203125" style="169" customWidth="1"/>
    <col min="10" max="10" width="24.6640625" style="169" customWidth="1"/>
    <col min="11" max="11" width="25.33203125" style="169" customWidth="1"/>
    <col min="12" max="13" width="24.109375" style="169" customWidth="1"/>
    <col min="14" max="14" width="33.33203125" style="169" customWidth="1"/>
    <col min="15" max="15" width="45.88671875" style="169" customWidth="1"/>
    <col min="16" max="16384" width="9.109375" style="169"/>
  </cols>
  <sheetData>
    <row r="1" spans="2:6" ht="21">
      <c r="B1" s="248" t="s">
        <v>536</v>
      </c>
      <c r="C1" s="248"/>
      <c r="D1" s="248"/>
      <c r="E1" s="249"/>
    </row>
    <row r="2" spans="2:6" ht="32.25" customHeight="1">
      <c r="B2" s="682" t="s">
        <v>631</v>
      </c>
      <c r="C2" s="682"/>
      <c r="D2" s="682"/>
      <c r="E2" s="682"/>
      <c r="F2" s="170"/>
    </row>
    <row r="3" spans="2:6" ht="42" customHeight="1">
      <c r="B3" s="685" t="s">
        <v>618</v>
      </c>
      <c r="C3" s="685"/>
      <c r="D3" s="685"/>
    </row>
    <row r="4" spans="2:6">
      <c r="B4" s="171"/>
      <c r="C4" s="172"/>
      <c r="D4" s="172"/>
      <c r="F4" s="170"/>
    </row>
    <row r="5" spans="2:6" ht="38.25" customHeight="1">
      <c r="B5" s="173" t="s">
        <v>519</v>
      </c>
      <c r="C5" s="174" t="s">
        <v>517</v>
      </c>
      <c r="D5" s="174" t="s">
        <v>518</v>
      </c>
      <c r="E5" s="170"/>
    </row>
    <row r="6" spans="2:6" ht="25.5" customHeight="1">
      <c r="B6" s="205" t="s">
        <v>516</v>
      </c>
      <c r="C6" s="175" t="s">
        <v>659</v>
      </c>
      <c r="D6" s="175" t="s">
        <v>659</v>
      </c>
      <c r="E6" s="684" t="s">
        <v>554</v>
      </c>
      <c r="F6" s="684"/>
    </row>
    <row r="7" spans="2:6" ht="25.5" customHeight="1">
      <c r="B7" s="204" t="s">
        <v>542</v>
      </c>
      <c r="C7" s="512">
        <v>636</v>
      </c>
      <c r="D7" s="512">
        <v>209</v>
      </c>
      <c r="E7" s="177"/>
      <c r="F7" s="177"/>
    </row>
    <row r="8" spans="2:6">
      <c r="B8" s="204" t="s">
        <v>792</v>
      </c>
      <c r="C8" s="348">
        <v>510</v>
      </c>
      <c r="D8" s="348">
        <v>205</v>
      </c>
      <c r="E8" s="652" t="s">
        <v>555</v>
      </c>
      <c r="F8" s="671"/>
    </row>
    <row r="9" spans="2:6" ht="45" customHeight="1">
      <c r="B9" s="204" t="s">
        <v>660</v>
      </c>
      <c r="C9" s="348">
        <v>42</v>
      </c>
      <c r="D9" s="348">
        <v>14</v>
      </c>
      <c r="E9" s="663" t="s">
        <v>588</v>
      </c>
      <c r="F9" s="677"/>
    </row>
    <row r="10" spans="2:6">
      <c r="B10" s="204" t="s">
        <v>661</v>
      </c>
      <c r="C10" s="348">
        <v>7</v>
      </c>
      <c r="D10" s="348">
        <v>0</v>
      </c>
      <c r="E10" s="177"/>
      <c r="F10" s="177"/>
    </row>
    <row r="11" spans="2:6">
      <c r="B11" s="204" t="s">
        <v>662</v>
      </c>
      <c r="C11" s="348">
        <v>84</v>
      </c>
      <c r="D11" s="348">
        <v>3</v>
      </c>
      <c r="E11" s="652" t="s">
        <v>556</v>
      </c>
      <c r="F11" s="671"/>
    </row>
    <row r="12" spans="2:6">
      <c r="B12" s="204" t="s">
        <v>663</v>
      </c>
      <c r="C12" s="348"/>
      <c r="D12" s="348"/>
      <c r="E12" s="652" t="s">
        <v>557</v>
      </c>
      <c r="F12" s="671"/>
    </row>
    <row r="13" spans="2:6">
      <c r="B13" s="204" t="s">
        <v>520</v>
      </c>
      <c r="C13" s="348">
        <v>221</v>
      </c>
      <c r="D13" s="348">
        <v>123</v>
      </c>
      <c r="E13" s="652" t="s">
        <v>793</v>
      </c>
      <c r="F13" s="671"/>
    </row>
    <row r="14" spans="2:6">
      <c r="B14" s="204" t="s">
        <v>521</v>
      </c>
      <c r="C14" s="348">
        <v>637</v>
      </c>
      <c r="D14" s="348">
        <v>178</v>
      </c>
      <c r="E14" s="652" t="s">
        <v>558</v>
      </c>
      <c r="F14" s="671"/>
    </row>
    <row r="15" spans="2:6" ht="28.8">
      <c r="B15" s="420" t="s">
        <v>820</v>
      </c>
      <c r="C15" s="247"/>
      <c r="D15" s="247"/>
      <c r="E15" s="425"/>
      <c r="F15" s="486"/>
    </row>
    <row r="16" spans="2:6" ht="30" customHeight="1">
      <c r="B16" s="420" t="s">
        <v>821</v>
      </c>
      <c r="C16" s="247"/>
      <c r="D16" s="247"/>
      <c r="E16" s="425"/>
      <c r="F16" s="486"/>
    </row>
    <row r="17" spans="2:7" ht="28.8">
      <c r="B17" s="420" t="s">
        <v>148</v>
      </c>
      <c r="C17" s="247"/>
      <c r="D17" s="247"/>
      <c r="E17" s="424"/>
      <c r="F17" s="423"/>
    </row>
    <row r="18" spans="2:7" ht="28.8">
      <c r="B18" s="420" t="s">
        <v>405</v>
      </c>
      <c r="C18" s="247">
        <v>0.75</v>
      </c>
      <c r="D18" s="247">
        <v>0.45</v>
      </c>
      <c r="E18" s="424"/>
      <c r="F18" s="423"/>
    </row>
    <row r="19" spans="2:7">
      <c r="B19" s="204" t="s">
        <v>522</v>
      </c>
      <c r="C19" s="348">
        <v>66</v>
      </c>
      <c r="D19" s="348">
        <v>8</v>
      </c>
      <c r="E19" s="651" t="s">
        <v>133</v>
      </c>
      <c r="F19" s="652"/>
    </row>
    <row r="20" spans="2:7">
      <c r="B20" s="204" t="s">
        <v>954</v>
      </c>
      <c r="C20" s="348"/>
      <c r="D20" s="348">
        <v>0</v>
      </c>
      <c r="E20" s="657" t="s">
        <v>559</v>
      </c>
      <c r="F20" s="658"/>
    </row>
    <row r="21" spans="2:7">
      <c r="B21" s="204" t="s">
        <v>994</v>
      </c>
      <c r="C21" s="348"/>
      <c r="D21" s="348"/>
      <c r="E21" s="659"/>
      <c r="F21" s="660"/>
    </row>
    <row r="22" spans="2:7" ht="45" customHeight="1">
      <c r="B22" s="432" t="s">
        <v>850</v>
      </c>
      <c r="C22" s="654"/>
      <c r="D22" s="655"/>
      <c r="E22" s="655"/>
      <c r="F22" s="656"/>
    </row>
    <row r="23" spans="2:7">
      <c r="B23" s="475" t="s">
        <v>832</v>
      </c>
      <c r="C23" s="520"/>
      <c r="D23" s="520"/>
    </row>
    <row r="24" spans="2:7">
      <c r="B24" s="521" t="s">
        <v>838</v>
      </c>
      <c r="C24" s="348">
        <v>223</v>
      </c>
      <c r="D24" s="348">
        <v>85</v>
      </c>
      <c r="E24" s="653" t="s">
        <v>833</v>
      </c>
      <c r="F24" s="653"/>
    </row>
    <row r="25" spans="2:7">
      <c r="B25" s="521" t="s">
        <v>839</v>
      </c>
      <c r="C25" s="348">
        <v>36</v>
      </c>
      <c r="D25" s="348">
        <v>17</v>
      </c>
      <c r="E25" s="653" t="s">
        <v>840</v>
      </c>
      <c r="F25" s="653"/>
    </row>
    <row r="26" spans="2:7">
      <c r="B26" s="521" t="s">
        <v>834</v>
      </c>
      <c r="C26" s="348">
        <v>40</v>
      </c>
      <c r="D26" s="348">
        <v>1</v>
      </c>
      <c r="E26" s="653" t="s">
        <v>835</v>
      </c>
      <c r="F26" s="653"/>
    </row>
    <row r="27" spans="2:7" ht="28.8">
      <c r="B27" s="476" t="s">
        <v>856</v>
      </c>
      <c r="C27" s="348">
        <v>0</v>
      </c>
      <c r="D27" s="348">
        <v>27</v>
      </c>
      <c r="E27" s="653" t="s">
        <v>841</v>
      </c>
      <c r="F27" s="653"/>
    </row>
    <row r="28" spans="2:7" ht="28.8">
      <c r="B28" s="522" t="s">
        <v>842</v>
      </c>
      <c r="C28" s="348">
        <v>27</v>
      </c>
      <c r="D28" s="348">
        <v>66</v>
      </c>
      <c r="E28" s="653" t="s">
        <v>843</v>
      </c>
      <c r="F28" s="653"/>
    </row>
    <row r="29" spans="2:7">
      <c r="B29" s="476" t="s">
        <v>844</v>
      </c>
      <c r="C29" s="348">
        <v>0</v>
      </c>
      <c r="D29" s="348"/>
      <c r="E29" s="653" t="s">
        <v>845</v>
      </c>
      <c r="F29" s="653"/>
    </row>
    <row r="30" spans="2:7">
      <c r="B30" s="476" t="s">
        <v>846</v>
      </c>
      <c r="C30" s="348">
        <v>0</v>
      </c>
      <c r="D30" s="348"/>
      <c r="E30" s="653" t="s">
        <v>847</v>
      </c>
      <c r="F30" s="653"/>
    </row>
    <row r="31" spans="2:7">
      <c r="B31" s="521" t="s">
        <v>848</v>
      </c>
      <c r="C31" s="348">
        <v>0</v>
      </c>
      <c r="D31" s="348">
        <v>8</v>
      </c>
      <c r="E31" s="653" t="s">
        <v>849</v>
      </c>
      <c r="F31" s="653"/>
    </row>
    <row r="32" spans="2:7">
      <c r="B32" s="476" t="s">
        <v>836</v>
      </c>
      <c r="C32" s="348">
        <v>5</v>
      </c>
      <c r="D32" s="348">
        <v>1</v>
      </c>
      <c r="E32" s="653" t="s">
        <v>837</v>
      </c>
      <c r="F32" s="653"/>
      <c r="G32" s="178"/>
    </row>
    <row r="33" spans="2:7">
      <c r="B33" s="476" t="s">
        <v>66</v>
      </c>
      <c r="C33" s="348">
        <v>305</v>
      </c>
      <c r="D33" s="348"/>
      <c r="E33" s="653"/>
      <c r="F33" s="653"/>
    </row>
    <row r="34" spans="2:7" ht="45" customHeight="1">
      <c r="B34" s="432" t="s">
        <v>851</v>
      </c>
      <c r="C34" s="654"/>
      <c r="D34" s="655"/>
      <c r="E34" s="655"/>
      <c r="F34" s="656"/>
    </row>
    <row r="35" spans="2:7">
      <c r="B35" s="475" t="s">
        <v>832</v>
      </c>
      <c r="C35" s="520"/>
      <c r="D35" s="520"/>
    </row>
    <row r="36" spans="2:7">
      <c r="B36" s="521" t="s">
        <v>838</v>
      </c>
      <c r="C36" s="348">
        <v>510</v>
      </c>
      <c r="D36" s="348">
        <v>94</v>
      </c>
      <c r="E36" s="653" t="s">
        <v>833</v>
      </c>
      <c r="F36" s="653"/>
    </row>
    <row r="37" spans="2:7">
      <c r="B37" s="521" t="s">
        <v>839</v>
      </c>
      <c r="C37" s="348">
        <v>81</v>
      </c>
      <c r="D37" s="348">
        <v>6</v>
      </c>
      <c r="E37" s="653" t="s">
        <v>840</v>
      </c>
      <c r="F37" s="653"/>
    </row>
    <row r="38" spans="2:7">
      <c r="B38" s="521" t="s">
        <v>834</v>
      </c>
      <c r="C38" s="348">
        <v>2</v>
      </c>
      <c r="D38" s="348"/>
      <c r="E38" s="653" t="s">
        <v>835</v>
      </c>
      <c r="F38" s="653"/>
    </row>
    <row r="39" spans="2:7" ht="28.8">
      <c r="B39" s="476" t="s">
        <v>856</v>
      </c>
      <c r="C39" s="348">
        <v>0</v>
      </c>
      <c r="D39" s="348">
        <v>1</v>
      </c>
      <c r="E39" s="653" t="s">
        <v>841</v>
      </c>
      <c r="F39" s="653"/>
    </row>
    <row r="40" spans="2:7" ht="28.8">
      <c r="B40" s="522" t="s">
        <v>842</v>
      </c>
      <c r="C40" s="348">
        <v>1</v>
      </c>
      <c r="D40" s="348">
        <v>11</v>
      </c>
      <c r="E40" s="653" t="s">
        <v>843</v>
      </c>
      <c r="F40" s="653"/>
    </row>
    <row r="41" spans="2:7">
      <c r="B41" s="476" t="s">
        <v>844</v>
      </c>
      <c r="C41" s="348">
        <v>2</v>
      </c>
      <c r="D41" s="348">
        <v>4</v>
      </c>
      <c r="E41" s="653" t="s">
        <v>845</v>
      </c>
      <c r="F41" s="653"/>
    </row>
    <row r="42" spans="2:7">
      <c r="B42" s="476" t="s">
        <v>846</v>
      </c>
      <c r="C42" s="348">
        <v>1</v>
      </c>
      <c r="D42" s="348"/>
      <c r="E42" s="653" t="s">
        <v>847</v>
      </c>
      <c r="F42" s="653"/>
    </row>
    <row r="43" spans="2:7">
      <c r="B43" s="521" t="s">
        <v>848</v>
      </c>
      <c r="C43" s="348">
        <v>3</v>
      </c>
      <c r="D43" s="348">
        <v>45</v>
      </c>
      <c r="E43" s="653" t="s">
        <v>849</v>
      </c>
      <c r="F43" s="653"/>
    </row>
    <row r="44" spans="2:7">
      <c r="B44" s="476" t="s">
        <v>836</v>
      </c>
      <c r="C44" s="348">
        <v>2</v>
      </c>
      <c r="D44" s="348"/>
      <c r="E44" s="653" t="s">
        <v>837</v>
      </c>
      <c r="F44" s="653"/>
      <c r="G44" s="178"/>
    </row>
    <row r="45" spans="2:7">
      <c r="B45" s="476" t="s">
        <v>66</v>
      </c>
      <c r="C45" s="348">
        <v>34</v>
      </c>
      <c r="D45" s="348">
        <v>17</v>
      </c>
      <c r="E45" s="653"/>
      <c r="F45" s="653"/>
    </row>
    <row r="46" spans="2:7">
      <c r="B46" s="431" t="s">
        <v>54</v>
      </c>
      <c r="C46" s="202" t="s">
        <v>659</v>
      </c>
      <c r="D46" s="202" t="s">
        <v>659</v>
      </c>
    </row>
    <row r="47" spans="2:7">
      <c r="B47" s="181" t="s">
        <v>621</v>
      </c>
      <c r="C47" s="348">
        <v>66</v>
      </c>
      <c r="D47" s="348">
        <v>66</v>
      </c>
      <c r="E47" s="683" t="s">
        <v>632</v>
      </c>
      <c r="F47" s="683"/>
    </row>
    <row r="48" spans="2:7" ht="45.75" customHeight="1">
      <c r="B48" s="176" t="s">
        <v>523</v>
      </c>
      <c r="C48" s="348">
        <v>24090</v>
      </c>
      <c r="D48" s="348">
        <v>24272</v>
      </c>
      <c r="E48" s="661" t="s">
        <v>560</v>
      </c>
      <c r="F48" s="661"/>
    </row>
    <row r="49" spans="2:9">
      <c r="B49" s="179" t="s">
        <v>524</v>
      </c>
      <c r="C49" s="348">
        <v>26687</v>
      </c>
      <c r="D49" s="348">
        <v>23491</v>
      </c>
      <c r="E49" s="661" t="s">
        <v>515</v>
      </c>
      <c r="F49" s="661"/>
    </row>
    <row r="50" spans="2:9">
      <c r="B50" s="179" t="s">
        <v>525</v>
      </c>
      <c r="C50" s="348">
        <v>29828</v>
      </c>
      <c r="D50" s="348">
        <v>23509</v>
      </c>
    </row>
    <row r="51" spans="2:9">
      <c r="B51" s="180" t="s">
        <v>55</v>
      </c>
      <c r="C51" s="182" t="s">
        <v>659</v>
      </c>
      <c r="D51" s="182" t="s">
        <v>659</v>
      </c>
    </row>
    <row r="52" spans="2:9" ht="75.75" customHeight="1">
      <c r="B52" s="183" t="s">
        <v>526</v>
      </c>
      <c r="C52" s="348">
        <v>27</v>
      </c>
      <c r="D52" s="348"/>
      <c r="E52" s="662" t="s">
        <v>614</v>
      </c>
      <c r="F52" s="663"/>
    </row>
    <row r="53" spans="2:9" ht="33" customHeight="1">
      <c r="B53" s="185" t="s">
        <v>408</v>
      </c>
      <c r="C53" s="348"/>
      <c r="D53" s="348"/>
      <c r="E53" s="677" t="s">
        <v>561</v>
      </c>
      <c r="F53" s="677"/>
    </row>
    <row r="54" spans="2:9" ht="34.5" customHeight="1">
      <c r="B54" s="186" t="s">
        <v>409</v>
      </c>
      <c r="C54" s="348"/>
      <c r="D54" s="348"/>
      <c r="E54" s="677" t="s">
        <v>562</v>
      </c>
      <c r="F54" s="677"/>
      <c r="G54" s="187"/>
      <c r="H54" s="187"/>
      <c r="I54" s="187"/>
    </row>
    <row r="55" spans="2:9" ht="36.75" customHeight="1">
      <c r="B55" s="185" t="s">
        <v>454</v>
      </c>
      <c r="C55" s="348"/>
      <c r="D55" s="348"/>
      <c r="E55" s="677" t="s">
        <v>563</v>
      </c>
      <c r="F55" s="677"/>
    </row>
    <row r="56" spans="2:9">
      <c r="B56" s="183" t="s">
        <v>527</v>
      </c>
      <c r="C56" s="188">
        <f>SUM(C53:C55)</f>
        <v>0</v>
      </c>
      <c r="D56" s="189">
        <f>SUM(D53:D55)</f>
        <v>0</v>
      </c>
      <c r="E56" s="190"/>
    </row>
    <row r="57" spans="2:9">
      <c r="B57" s="180" t="s">
        <v>56</v>
      </c>
      <c r="C57" s="191" t="s">
        <v>659</v>
      </c>
      <c r="D57" s="175" t="s">
        <v>659</v>
      </c>
      <c r="E57" s="192"/>
      <c r="F57" s="192"/>
    </row>
    <row r="58" spans="2:9">
      <c r="B58" s="193" t="s">
        <v>57</v>
      </c>
      <c r="C58" s="194"/>
      <c r="D58" s="195"/>
      <c r="E58" s="192"/>
      <c r="F58" s="192"/>
    </row>
    <row r="59" spans="2:9" ht="38.25" customHeight="1">
      <c r="B59" s="196" t="s">
        <v>528</v>
      </c>
      <c r="C59" s="513">
        <v>43</v>
      </c>
      <c r="D59" s="514">
        <v>124</v>
      </c>
      <c r="E59" s="671" t="s">
        <v>794</v>
      </c>
      <c r="F59" s="671"/>
    </row>
    <row r="60" spans="2:9">
      <c r="B60" s="176" t="s">
        <v>529</v>
      </c>
      <c r="C60" s="515">
        <v>17</v>
      </c>
      <c r="D60" s="348">
        <v>67</v>
      </c>
      <c r="E60" s="671"/>
      <c r="F60" s="671"/>
    </row>
    <row r="61" spans="2:9">
      <c r="B61" s="176" t="s">
        <v>530</v>
      </c>
      <c r="C61" s="515">
        <v>55</v>
      </c>
      <c r="D61" s="348"/>
      <c r="E61" s="671"/>
      <c r="F61" s="671"/>
    </row>
    <row r="62" spans="2:9">
      <c r="B62" s="197" t="s">
        <v>531</v>
      </c>
      <c r="C62" s="516">
        <v>31</v>
      </c>
      <c r="D62" s="184"/>
      <c r="E62" s="671"/>
      <c r="F62" s="671"/>
      <c r="G62" s="199"/>
    </row>
    <row r="63" spans="2:9">
      <c r="B63" s="200" t="s">
        <v>58</v>
      </c>
      <c r="C63" s="201" t="s">
        <v>659</v>
      </c>
      <c r="D63" s="202" t="s">
        <v>659</v>
      </c>
      <c r="E63" s="192"/>
      <c r="F63" s="192"/>
    </row>
    <row r="64" spans="2:9" ht="15" customHeight="1">
      <c r="B64" s="203" t="s">
        <v>57</v>
      </c>
      <c r="C64" s="427"/>
      <c r="D64" s="428"/>
    </row>
    <row r="65" spans="2:7" ht="14.25" customHeight="1">
      <c r="B65" s="204" t="s">
        <v>532</v>
      </c>
      <c r="C65" s="348">
        <v>39</v>
      </c>
      <c r="D65" s="348"/>
      <c r="E65" s="673" t="s">
        <v>553</v>
      </c>
      <c r="F65" s="658"/>
    </row>
    <row r="66" spans="2:7">
      <c r="B66" s="204" t="s">
        <v>533</v>
      </c>
      <c r="C66" s="348">
        <v>15</v>
      </c>
      <c r="D66" s="348"/>
      <c r="E66" s="674"/>
      <c r="F66" s="675"/>
    </row>
    <row r="67" spans="2:7">
      <c r="B67" s="204" t="s">
        <v>530</v>
      </c>
      <c r="C67" s="348">
        <v>49</v>
      </c>
      <c r="D67" s="348"/>
      <c r="E67" s="674"/>
      <c r="F67" s="675"/>
    </row>
    <row r="68" spans="2:7">
      <c r="B68" s="204" t="s">
        <v>531</v>
      </c>
      <c r="C68" s="348">
        <v>28</v>
      </c>
      <c r="D68" s="348"/>
      <c r="E68" s="674"/>
      <c r="F68" s="675"/>
    </row>
    <row r="69" spans="2:7" ht="15" customHeight="1">
      <c r="B69" s="204" t="s">
        <v>393</v>
      </c>
      <c r="C69" s="348">
        <v>99</v>
      </c>
      <c r="D69" s="348">
        <v>6</v>
      </c>
      <c r="E69" s="674"/>
      <c r="F69" s="675"/>
      <c r="G69" s="199"/>
    </row>
    <row r="70" spans="2:7" ht="15" customHeight="1">
      <c r="B70" s="204" t="s">
        <v>410</v>
      </c>
      <c r="C70" s="348">
        <v>236</v>
      </c>
      <c r="D70" s="348">
        <v>16</v>
      </c>
      <c r="E70" s="674"/>
      <c r="F70" s="675"/>
      <c r="G70" s="199"/>
    </row>
    <row r="71" spans="2:7" ht="15" customHeight="1">
      <c r="B71" s="204" t="s">
        <v>782</v>
      </c>
      <c r="C71" s="348">
        <v>222</v>
      </c>
      <c r="D71" s="348">
        <v>60</v>
      </c>
      <c r="E71" s="674"/>
      <c r="F71" s="675"/>
      <c r="G71" s="199"/>
    </row>
    <row r="72" spans="2:7" ht="17.25" customHeight="1">
      <c r="B72" s="204" t="s">
        <v>781</v>
      </c>
      <c r="C72" s="348">
        <v>60</v>
      </c>
      <c r="D72" s="348">
        <v>32</v>
      </c>
      <c r="E72" s="676"/>
      <c r="F72" s="660"/>
      <c r="G72" s="199"/>
    </row>
    <row r="73" spans="2:7" ht="17.25" customHeight="1">
      <c r="B73" s="477" t="s">
        <v>774</v>
      </c>
      <c r="C73" s="348">
        <v>85</v>
      </c>
      <c r="D73" s="348">
        <v>64</v>
      </c>
      <c r="E73" s="169"/>
      <c r="F73" s="169"/>
      <c r="G73" s="199"/>
    </row>
    <row r="74" spans="2:7">
      <c r="B74" s="204" t="s">
        <v>827</v>
      </c>
      <c r="C74" s="348">
        <v>163</v>
      </c>
      <c r="D74" s="348"/>
      <c r="E74" s="169"/>
      <c r="F74" s="169"/>
      <c r="G74" s="199"/>
    </row>
    <row r="75" spans="2:7" ht="17.25" customHeight="1">
      <c r="B75" s="204" t="s">
        <v>828</v>
      </c>
      <c r="C75" s="348">
        <v>1907</v>
      </c>
      <c r="D75" s="348"/>
      <c r="E75" s="169"/>
      <c r="F75" s="169"/>
      <c r="G75" s="199"/>
    </row>
    <row r="76" spans="2:7" ht="17.25" customHeight="1">
      <c r="B76" s="204" t="s">
        <v>829</v>
      </c>
      <c r="C76" s="348">
        <v>7017</v>
      </c>
      <c r="D76" s="348"/>
      <c r="E76" s="169"/>
      <c r="F76" s="169"/>
      <c r="G76" s="199"/>
    </row>
    <row r="77" spans="2:7" ht="17.25" customHeight="1">
      <c r="B77" s="204" t="s">
        <v>830</v>
      </c>
      <c r="C77" s="348">
        <v>4306</v>
      </c>
      <c r="D77" s="348"/>
      <c r="E77" s="169"/>
      <c r="F77" s="169"/>
      <c r="G77" s="199"/>
    </row>
    <row r="78" spans="2:7" ht="34.5" customHeight="1">
      <c r="B78" s="477" t="s">
        <v>831</v>
      </c>
      <c r="C78" s="348">
        <v>13688</v>
      </c>
      <c r="D78" s="348"/>
      <c r="E78" s="169"/>
      <c r="F78" s="169"/>
      <c r="G78" s="199"/>
    </row>
    <row r="79" spans="2:7">
      <c r="B79" s="422" t="s">
        <v>783</v>
      </c>
      <c r="C79" s="429"/>
      <c r="D79" s="430"/>
      <c r="E79" s="169"/>
      <c r="F79" s="169"/>
      <c r="G79" s="199"/>
    </row>
    <row r="80" spans="2:7" ht="17.25" customHeight="1">
      <c r="B80" s="204" t="s">
        <v>819</v>
      </c>
      <c r="C80" s="198"/>
      <c r="D80" s="198">
        <v>124</v>
      </c>
      <c r="E80" s="366" t="s">
        <v>795</v>
      </c>
      <c r="F80" s="366"/>
      <c r="G80" s="199"/>
    </row>
    <row r="81" spans="1:248" ht="17.25" customHeight="1">
      <c r="B81" s="205" t="s">
        <v>587</v>
      </c>
      <c r="C81" s="182" t="s">
        <v>659</v>
      </c>
      <c r="D81" s="182" t="s">
        <v>659</v>
      </c>
      <c r="E81" s="169"/>
      <c r="F81" s="169"/>
      <c r="G81" s="199"/>
    </row>
    <row r="82" spans="1:248" s="208" customFormat="1">
      <c r="A82" s="206"/>
      <c r="B82" s="207" t="s">
        <v>801</v>
      </c>
      <c r="C82" s="512">
        <v>7</v>
      </c>
      <c r="D82" s="668"/>
      <c r="E82" s="657" t="s">
        <v>785</v>
      </c>
      <c r="F82" s="658"/>
      <c r="G82" s="169"/>
      <c r="H82" s="169"/>
      <c r="I82" s="169"/>
      <c r="J82" s="169"/>
      <c r="K82" s="169"/>
      <c r="L82" s="169"/>
      <c r="M82" s="169"/>
      <c r="N82" s="169"/>
      <c r="O82" s="169"/>
      <c r="P82" s="169"/>
      <c r="Q82" s="169"/>
      <c r="R82" s="169"/>
      <c r="S82" s="169"/>
      <c r="T82" s="169"/>
      <c r="U82" s="169"/>
      <c r="V82" s="169"/>
      <c r="W82" s="169"/>
      <c r="X82" s="169"/>
      <c r="Y82" s="169"/>
      <c r="Z82" s="169"/>
      <c r="AA82" s="169"/>
      <c r="AB82" s="169"/>
      <c r="AC82" s="169"/>
      <c r="AD82" s="169"/>
      <c r="AE82" s="169"/>
      <c r="AF82" s="169"/>
      <c r="AG82" s="169"/>
      <c r="AH82" s="169"/>
      <c r="AI82" s="169"/>
      <c r="AJ82" s="169"/>
      <c r="AK82" s="169"/>
      <c r="AL82" s="169"/>
      <c r="AM82" s="169"/>
      <c r="AN82" s="169"/>
      <c r="AO82" s="169"/>
      <c r="AP82" s="169"/>
      <c r="AQ82" s="169"/>
      <c r="AR82" s="169"/>
      <c r="AS82" s="169"/>
      <c r="AT82" s="169"/>
      <c r="AU82" s="169"/>
      <c r="AV82" s="169"/>
      <c r="AW82" s="169"/>
      <c r="AX82" s="169"/>
      <c r="AY82" s="169"/>
      <c r="AZ82" s="169"/>
      <c r="BA82" s="169"/>
      <c r="BB82" s="169"/>
      <c r="BC82" s="169"/>
      <c r="BD82" s="169"/>
      <c r="BE82" s="169"/>
      <c r="BF82" s="169"/>
      <c r="BG82" s="169"/>
      <c r="BH82" s="169"/>
      <c r="BI82" s="169"/>
      <c r="BJ82" s="169"/>
      <c r="BK82" s="169"/>
      <c r="BL82" s="169"/>
      <c r="BM82" s="169"/>
      <c r="BN82" s="169"/>
      <c r="BO82" s="169"/>
      <c r="BP82" s="169"/>
      <c r="BQ82" s="169"/>
      <c r="BR82" s="169"/>
      <c r="BS82" s="169"/>
      <c r="BT82" s="169"/>
      <c r="BU82" s="169"/>
      <c r="BV82" s="169"/>
      <c r="BW82" s="169"/>
      <c r="BX82" s="169"/>
      <c r="BY82" s="169"/>
      <c r="BZ82" s="169"/>
      <c r="CA82" s="169"/>
      <c r="CB82" s="169"/>
      <c r="CC82" s="169"/>
      <c r="CD82" s="169"/>
      <c r="CE82" s="169"/>
      <c r="CF82" s="169"/>
      <c r="CG82" s="169"/>
      <c r="CH82" s="169"/>
      <c r="CI82" s="169"/>
      <c r="CJ82" s="169"/>
      <c r="CK82" s="169"/>
      <c r="CL82" s="169"/>
      <c r="CM82" s="169"/>
      <c r="CN82" s="169"/>
      <c r="CO82" s="169"/>
      <c r="CP82" s="169"/>
      <c r="CQ82" s="169"/>
      <c r="CR82" s="169"/>
      <c r="CS82" s="169"/>
      <c r="CT82" s="169"/>
      <c r="CU82" s="169"/>
      <c r="CV82" s="169"/>
      <c r="CW82" s="169"/>
      <c r="CX82" s="169"/>
      <c r="CY82" s="169"/>
      <c r="CZ82" s="169"/>
      <c r="DA82" s="169"/>
      <c r="DB82" s="169"/>
      <c r="DC82" s="169"/>
      <c r="DD82" s="169"/>
      <c r="DE82" s="169"/>
      <c r="DF82" s="169"/>
      <c r="DG82" s="169"/>
      <c r="DH82" s="169"/>
      <c r="DI82" s="169"/>
      <c r="DJ82" s="169"/>
      <c r="DK82" s="169"/>
      <c r="DL82" s="169"/>
      <c r="DM82" s="169"/>
      <c r="DN82" s="169"/>
      <c r="DO82" s="169"/>
      <c r="DP82" s="169"/>
      <c r="DQ82" s="169"/>
      <c r="DR82" s="169"/>
      <c r="DS82" s="169"/>
      <c r="DT82" s="169"/>
      <c r="DU82" s="169"/>
      <c r="DV82" s="169"/>
      <c r="DW82" s="169"/>
      <c r="DX82" s="169"/>
      <c r="DY82" s="169"/>
      <c r="DZ82" s="169"/>
      <c r="EA82" s="169"/>
      <c r="EB82" s="169"/>
      <c r="EC82" s="169"/>
      <c r="ED82" s="169"/>
      <c r="EE82" s="169"/>
      <c r="EF82" s="169"/>
      <c r="EG82" s="169"/>
      <c r="EH82" s="169"/>
      <c r="EI82" s="169"/>
      <c r="EJ82" s="169"/>
      <c r="EK82" s="169"/>
      <c r="EL82" s="169"/>
      <c r="EM82" s="169"/>
      <c r="EN82" s="169"/>
      <c r="EO82" s="169"/>
      <c r="EP82" s="169"/>
      <c r="EQ82" s="169"/>
      <c r="ER82" s="169"/>
      <c r="ES82" s="169"/>
      <c r="ET82" s="169"/>
      <c r="EU82" s="169"/>
      <c r="EV82" s="169"/>
      <c r="EW82" s="169"/>
      <c r="EX82" s="169"/>
      <c r="EY82" s="169"/>
      <c r="EZ82" s="169"/>
      <c r="FA82" s="169"/>
      <c r="FB82" s="169"/>
      <c r="FC82" s="169"/>
      <c r="FD82" s="169"/>
      <c r="FE82" s="169"/>
      <c r="FF82" s="169"/>
      <c r="FG82" s="169"/>
      <c r="FH82" s="169"/>
      <c r="FI82" s="169"/>
      <c r="FJ82" s="169"/>
      <c r="FK82" s="169"/>
      <c r="FL82" s="169"/>
      <c r="FM82" s="169"/>
      <c r="FN82" s="169"/>
      <c r="FO82" s="169"/>
      <c r="FP82" s="169"/>
      <c r="FQ82" s="169"/>
      <c r="FR82" s="169"/>
      <c r="FS82" s="169"/>
      <c r="FT82" s="169"/>
      <c r="FU82" s="169"/>
      <c r="FV82" s="169"/>
      <c r="FW82" s="169"/>
      <c r="FX82" s="169"/>
      <c r="FY82" s="169"/>
      <c r="FZ82" s="169"/>
      <c r="GA82" s="169"/>
      <c r="GB82" s="169"/>
      <c r="GC82" s="169"/>
      <c r="GD82" s="169"/>
      <c r="GE82" s="169"/>
      <c r="GF82" s="169"/>
      <c r="GG82" s="169"/>
      <c r="GH82" s="169"/>
      <c r="GI82" s="169"/>
      <c r="GJ82" s="169"/>
      <c r="GK82" s="169"/>
      <c r="GL82" s="169"/>
      <c r="GM82" s="169"/>
      <c r="GN82" s="169"/>
      <c r="GO82" s="169"/>
      <c r="GP82" s="169"/>
      <c r="GQ82" s="169"/>
      <c r="GR82" s="169"/>
      <c r="GS82" s="169"/>
      <c r="GT82" s="169"/>
      <c r="GU82" s="169"/>
      <c r="GV82" s="169"/>
      <c r="GW82" s="169"/>
      <c r="GX82" s="169"/>
      <c r="GY82" s="169"/>
      <c r="GZ82" s="169"/>
      <c r="HA82" s="169"/>
      <c r="HB82" s="169"/>
      <c r="HC82" s="169"/>
      <c r="HD82" s="169"/>
      <c r="HE82" s="169"/>
      <c r="HF82" s="169"/>
      <c r="HG82" s="169"/>
      <c r="HH82" s="169"/>
      <c r="HI82" s="169"/>
      <c r="HJ82" s="169"/>
      <c r="HK82" s="169"/>
      <c r="HL82" s="169"/>
      <c r="HM82" s="169"/>
      <c r="HN82" s="169"/>
      <c r="HO82" s="169"/>
      <c r="HP82" s="169"/>
      <c r="HQ82" s="169"/>
      <c r="HR82" s="169"/>
      <c r="HS82" s="169"/>
      <c r="HT82" s="169"/>
      <c r="HU82" s="169"/>
      <c r="HV82" s="169"/>
      <c r="HW82" s="169"/>
      <c r="HX82" s="169"/>
      <c r="HY82" s="169"/>
      <c r="HZ82" s="169"/>
      <c r="IA82" s="169"/>
      <c r="IB82" s="169"/>
      <c r="IC82" s="169"/>
      <c r="ID82" s="169"/>
      <c r="IE82" s="169"/>
      <c r="IF82" s="169"/>
      <c r="IG82" s="169"/>
      <c r="IH82" s="169"/>
      <c r="II82" s="169"/>
      <c r="IJ82" s="169"/>
      <c r="IK82" s="169"/>
      <c r="IL82" s="169"/>
      <c r="IM82" s="169"/>
      <c r="IN82" s="169"/>
    </row>
    <row r="83" spans="1:248" s="208" customFormat="1">
      <c r="A83" s="206"/>
      <c r="B83" s="207" t="s">
        <v>784</v>
      </c>
      <c r="C83" s="348">
        <v>113</v>
      </c>
      <c r="D83" s="669"/>
      <c r="E83" s="657" t="s">
        <v>785</v>
      </c>
      <c r="F83" s="658"/>
      <c r="G83" s="169"/>
      <c r="H83" s="169"/>
      <c r="I83" s="169"/>
      <c r="J83" s="169"/>
      <c r="K83" s="169"/>
      <c r="L83" s="169"/>
      <c r="M83" s="169"/>
      <c r="N83" s="169"/>
      <c r="O83" s="169"/>
      <c r="P83" s="169"/>
      <c r="Q83" s="169"/>
      <c r="R83" s="169"/>
      <c r="S83" s="169"/>
      <c r="T83" s="169"/>
      <c r="U83" s="169"/>
      <c r="V83" s="169"/>
      <c r="W83" s="169"/>
      <c r="X83" s="169"/>
      <c r="Y83" s="169"/>
      <c r="Z83" s="169"/>
      <c r="AA83" s="169"/>
      <c r="AB83" s="169"/>
      <c r="AC83" s="169"/>
      <c r="AD83" s="169"/>
      <c r="AE83" s="169"/>
      <c r="AF83" s="169"/>
      <c r="AG83" s="169"/>
      <c r="AH83" s="169"/>
      <c r="AI83" s="169"/>
      <c r="AJ83" s="169"/>
      <c r="AK83" s="169"/>
      <c r="AL83" s="169"/>
      <c r="AM83" s="169"/>
      <c r="AN83" s="169"/>
      <c r="AO83" s="169"/>
      <c r="AP83" s="169"/>
      <c r="AQ83" s="169"/>
      <c r="AR83" s="169"/>
      <c r="AS83" s="169"/>
      <c r="AT83" s="169"/>
      <c r="AU83" s="169"/>
      <c r="AV83" s="169"/>
      <c r="AW83" s="169"/>
      <c r="AX83" s="169"/>
      <c r="AY83" s="169"/>
      <c r="AZ83" s="169"/>
      <c r="BA83" s="169"/>
      <c r="BB83" s="169"/>
      <c r="BC83" s="169"/>
      <c r="BD83" s="169"/>
      <c r="BE83" s="169"/>
      <c r="BF83" s="169"/>
      <c r="BG83" s="169"/>
      <c r="BH83" s="169"/>
      <c r="BI83" s="169"/>
      <c r="BJ83" s="169"/>
      <c r="BK83" s="169"/>
      <c r="BL83" s="169"/>
      <c r="BM83" s="169"/>
      <c r="BN83" s="169"/>
      <c r="BO83" s="169"/>
      <c r="BP83" s="169"/>
      <c r="BQ83" s="169"/>
      <c r="BR83" s="169"/>
      <c r="BS83" s="169"/>
      <c r="BT83" s="169"/>
      <c r="BU83" s="169"/>
      <c r="BV83" s="169"/>
      <c r="BW83" s="169"/>
      <c r="BX83" s="169"/>
      <c r="BY83" s="169"/>
      <c r="BZ83" s="169"/>
      <c r="CA83" s="169"/>
      <c r="CB83" s="169"/>
      <c r="CC83" s="169"/>
      <c r="CD83" s="169"/>
      <c r="CE83" s="169"/>
      <c r="CF83" s="169"/>
      <c r="CG83" s="169"/>
      <c r="CH83" s="169"/>
      <c r="CI83" s="169"/>
      <c r="CJ83" s="169"/>
      <c r="CK83" s="169"/>
      <c r="CL83" s="169"/>
      <c r="CM83" s="169"/>
      <c r="CN83" s="169"/>
      <c r="CO83" s="169"/>
      <c r="CP83" s="169"/>
      <c r="CQ83" s="169"/>
      <c r="CR83" s="169"/>
      <c r="CS83" s="169"/>
      <c r="CT83" s="169"/>
      <c r="CU83" s="169"/>
      <c r="CV83" s="169"/>
      <c r="CW83" s="169"/>
      <c r="CX83" s="169"/>
      <c r="CY83" s="169"/>
      <c r="CZ83" s="169"/>
      <c r="DA83" s="169"/>
      <c r="DB83" s="169"/>
      <c r="DC83" s="169"/>
      <c r="DD83" s="169"/>
      <c r="DE83" s="169"/>
      <c r="DF83" s="169"/>
      <c r="DG83" s="169"/>
      <c r="DH83" s="169"/>
      <c r="DI83" s="169"/>
      <c r="DJ83" s="169"/>
      <c r="DK83" s="169"/>
      <c r="DL83" s="169"/>
      <c r="DM83" s="169"/>
      <c r="DN83" s="169"/>
      <c r="DO83" s="169"/>
      <c r="DP83" s="169"/>
      <c r="DQ83" s="169"/>
      <c r="DR83" s="169"/>
      <c r="DS83" s="169"/>
      <c r="DT83" s="169"/>
      <c r="DU83" s="169"/>
      <c r="DV83" s="169"/>
      <c r="DW83" s="169"/>
      <c r="DX83" s="169"/>
      <c r="DY83" s="169"/>
      <c r="DZ83" s="169"/>
      <c r="EA83" s="169"/>
      <c r="EB83" s="169"/>
      <c r="EC83" s="169"/>
      <c r="ED83" s="169"/>
      <c r="EE83" s="169"/>
      <c r="EF83" s="169"/>
      <c r="EG83" s="169"/>
      <c r="EH83" s="169"/>
      <c r="EI83" s="169"/>
      <c r="EJ83" s="169"/>
      <c r="EK83" s="169"/>
      <c r="EL83" s="169"/>
      <c r="EM83" s="169"/>
      <c r="EN83" s="169"/>
      <c r="EO83" s="169"/>
      <c r="EP83" s="169"/>
      <c r="EQ83" s="169"/>
      <c r="ER83" s="169"/>
      <c r="ES83" s="169"/>
      <c r="ET83" s="169"/>
      <c r="EU83" s="169"/>
      <c r="EV83" s="169"/>
      <c r="EW83" s="169"/>
      <c r="EX83" s="169"/>
      <c r="EY83" s="169"/>
      <c r="EZ83" s="169"/>
      <c r="FA83" s="169"/>
      <c r="FB83" s="169"/>
      <c r="FC83" s="169"/>
      <c r="FD83" s="169"/>
      <c r="FE83" s="169"/>
      <c r="FF83" s="169"/>
      <c r="FG83" s="169"/>
      <c r="FH83" s="169"/>
      <c r="FI83" s="169"/>
      <c r="FJ83" s="169"/>
      <c r="FK83" s="169"/>
      <c r="FL83" s="169"/>
      <c r="FM83" s="169"/>
      <c r="FN83" s="169"/>
      <c r="FO83" s="169"/>
      <c r="FP83" s="169"/>
      <c r="FQ83" s="169"/>
      <c r="FR83" s="169"/>
      <c r="FS83" s="169"/>
      <c r="FT83" s="169"/>
      <c r="FU83" s="169"/>
      <c r="FV83" s="169"/>
      <c r="FW83" s="169"/>
      <c r="FX83" s="169"/>
      <c r="FY83" s="169"/>
      <c r="FZ83" s="169"/>
      <c r="GA83" s="169"/>
      <c r="GB83" s="169"/>
      <c r="GC83" s="169"/>
      <c r="GD83" s="169"/>
      <c r="GE83" s="169"/>
      <c r="GF83" s="169"/>
      <c r="GG83" s="169"/>
      <c r="GH83" s="169"/>
      <c r="GI83" s="169"/>
      <c r="GJ83" s="169"/>
      <c r="GK83" s="169"/>
      <c r="GL83" s="169"/>
      <c r="GM83" s="169"/>
      <c r="GN83" s="169"/>
      <c r="GO83" s="169"/>
      <c r="GP83" s="169"/>
      <c r="GQ83" s="169"/>
      <c r="GR83" s="169"/>
      <c r="GS83" s="169"/>
      <c r="GT83" s="169"/>
      <c r="GU83" s="169"/>
      <c r="GV83" s="169"/>
      <c r="GW83" s="169"/>
      <c r="GX83" s="169"/>
      <c r="GY83" s="169"/>
      <c r="GZ83" s="169"/>
      <c r="HA83" s="169"/>
      <c r="HB83" s="169"/>
      <c r="HC83" s="169"/>
      <c r="HD83" s="169"/>
      <c r="HE83" s="169"/>
      <c r="HF83" s="169"/>
      <c r="HG83" s="169"/>
      <c r="HH83" s="169"/>
      <c r="HI83" s="169"/>
      <c r="HJ83" s="169"/>
      <c r="HK83" s="169"/>
      <c r="HL83" s="169"/>
      <c r="HM83" s="169"/>
      <c r="HN83" s="169"/>
      <c r="HO83" s="169"/>
      <c r="HP83" s="169"/>
      <c r="HQ83" s="169"/>
      <c r="HR83" s="169"/>
      <c r="HS83" s="169"/>
      <c r="HT83" s="169"/>
      <c r="HU83" s="169"/>
      <c r="HV83" s="169"/>
      <c r="HW83" s="169"/>
      <c r="HX83" s="169"/>
      <c r="HY83" s="169"/>
      <c r="HZ83" s="169"/>
      <c r="IA83" s="169"/>
      <c r="IB83" s="169"/>
      <c r="IC83" s="169"/>
      <c r="ID83" s="169"/>
      <c r="IE83" s="169"/>
      <c r="IF83" s="169"/>
      <c r="IG83" s="169"/>
      <c r="IH83" s="169"/>
      <c r="II83" s="169"/>
      <c r="IJ83" s="169"/>
      <c r="IK83" s="169"/>
      <c r="IL83" s="169"/>
      <c r="IM83" s="169"/>
      <c r="IN83" s="169"/>
    </row>
    <row r="84" spans="1:248" s="208" customFormat="1" ht="27.6" customHeight="1">
      <c r="A84" s="206"/>
      <c r="B84" s="207" t="s">
        <v>802</v>
      </c>
      <c r="C84" s="247">
        <v>0.15</v>
      </c>
      <c r="D84" s="670"/>
      <c r="E84" s="651" t="s">
        <v>589</v>
      </c>
      <c r="F84" s="652"/>
      <c r="G84" s="169"/>
      <c r="H84" s="169"/>
      <c r="I84" s="169"/>
      <c r="J84" s="169"/>
      <c r="K84" s="169"/>
      <c r="L84" s="169"/>
      <c r="M84" s="169"/>
      <c r="N84" s="169"/>
      <c r="O84" s="169"/>
      <c r="P84" s="169"/>
      <c r="Q84" s="169"/>
      <c r="R84" s="169"/>
      <c r="S84" s="169"/>
      <c r="T84" s="169"/>
      <c r="U84" s="169"/>
      <c r="V84" s="169"/>
      <c r="W84" s="169"/>
      <c r="X84" s="169"/>
      <c r="Y84" s="169"/>
      <c r="Z84" s="169"/>
      <c r="AA84" s="169"/>
      <c r="AB84" s="169"/>
      <c r="AC84" s="169"/>
      <c r="AD84" s="169"/>
      <c r="AE84" s="169"/>
      <c r="AF84" s="169"/>
      <c r="AG84" s="169"/>
      <c r="AH84" s="169"/>
      <c r="AI84" s="169"/>
      <c r="AJ84" s="169"/>
      <c r="AK84" s="169"/>
      <c r="AL84" s="169"/>
      <c r="AM84" s="169"/>
      <c r="AN84" s="169"/>
      <c r="AO84" s="169"/>
      <c r="AP84" s="169"/>
      <c r="AQ84" s="169"/>
      <c r="AR84" s="169"/>
      <c r="AS84" s="169"/>
      <c r="AT84" s="169"/>
      <c r="AU84" s="169"/>
      <c r="AV84" s="169"/>
      <c r="AW84" s="169"/>
      <c r="AX84" s="169"/>
      <c r="AY84" s="169"/>
      <c r="AZ84" s="169"/>
      <c r="BA84" s="169"/>
      <c r="BB84" s="169"/>
      <c r="BC84" s="169"/>
      <c r="BD84" s="169"/>
      <c r="BE84" s="169"/>
      <c r="BF84" s="169"/>
      <c r="BG84" s="169"/>
      <c r="BH84" s="169"/>
      <c r="BI84" s="169"/>
      <c r="BJ84" s="169"/>
      <c r="BK84" s="169"/>
      <c r="BL84" s="169"/>
      <c r="BM84" s="169"/>
      <c r="BN84" s="169"/>
      <c r="BO84" s="169"/>
      <c r="BP84" s="169"/>
      <c r="BQ84" s="169"/>
      <c r="BR84" s="169"/>
      <c r="BS84" s="169"/>
      <c r="BT84" s="169"/>
      <c r="BU84" s="169"/>
      <c r="BV84" s="169"/>
      <c r="BW84" s="169"/>
      <c r="BX84" s="169"/>
      <c r="BY84" s="169"/>
      <c r="BZ84" s="169"/>
      <c r="CA84" s="169"/>
      <c r="CB84" s="169"/>
      <c r="CC84" s="169"/>
      <c r="CD84" s="169"/>
      <c r="CE84" s="169"/>
      <c r="CF84" s="169"/>
      <c r="CG84" s="169"/>
      <c r="CH84" s="169"/>
      <c r="CI84" s="169"/>
      <c r="CJ84" s="169"/>
      <c r="CK84" s="169"/>
      <c r="CL84" s="169"/>
      <c r="CM84" s="169"/>
      <c r="CN84" s="169"/>
      <c r="CO84" s="169"/>
      <c r="CP84" s="169"/>
      <c r="CQ84" s="169"/>
      <c r="CR84" s="169"/>
      <c r="CS84" s="169"/>
      <c r="CT84" s="169"/>
      <c r="CU84" s="169"/>
      <c r="CV84" s="169"/>
      <c r="CW84" s="169"/>
      <c r="CX84" s="169"/>
      <c r="CY84" s="169"/>
      <c r="CZ84" s="169"/>
      <c r="DA84" s="169"/>
      <c r="DB84" s="169"/>
      <c r="DC84" s="169"/>
      <c r="DD84" s="169"/>
      <c r="DE84" s="169"/>
      <c r="DF84" s="169"/>
      <c r="DG84" s="169"/>
      <c r="DH84" s="169"/>
      <c r="DI84" s="169"/>
      <c r="DJ84" s="169"/>
      <c r="DK84" s="169"/>
      <c r="DL84" s="169"/>
      <c r="DM84" s="169"/>
      <c r="DN84" s="169"/>
      <c r="DO84" s="169"/>
      <c r="DP84" s="169"/>
      <c r="DQ84" s="169"/>
      <c r="DR84" s="169"/>
      <c r="DS84" s="169"/>
      <c r="DT84" s="169"/>
      <c r="DU84" s="169"/>
      <c r="DV84" s="169"/>
      <c r="DW84" s="169"/>
      <c r="DX84" s="169"/>
      <c r="DY84" s="169"/>
      <c r="DZ84" s="169"/>
      <c r="EA84" s="169"/>
      <c r="EB84" s="169"/>
      <c r="EC84" s="169"/>
      <c r="ED84" s="169"/>
      <c r="EE84" s="169"/>
      <c r="EF84" s="169"/>
      <c r="EG84" s="169"/>
      <c r="EH84" s="169"/>
      <c r="EI84" s="169"/>
      <c r="EJ84" s="169"/>
      <c r="EK84" s="169"/>
      <c r="EL84" s="169"/>
      <c r="EM84" s="169"/>
      <c r="EN84" s="169"/>
      <c r="EO84" s="169"/>
      <c r="EP84" s="169"/>
      <c r="EQ84" s="169"/>
      <c r="ER84" s="169"/>
      <c r="ES84" s="169"/>
      <c r="ET84" s="169"/>
      <c r="EU84" s="169"/>
      <c r="EV84" s="169"/>
      <c r="EW84" s="169"/>
      <c r="EX84" s="169"/>
      <c r="EY84" s="169"/>
      <c r="EZ84" s="169"/>
      <c r="FA84" s="169"/>
      <c r="FB84" s="169"/>
      <c r="FC84" s="169"/>
      <c r="FD84" s="169"/>
      <c r="FE84" s="169"/>
      <c r="FF84" s="169"/>
      <c r="FG84" s="169"/>
      <c r="FH84" s="169"/>
      <c r="FI84" s="169"/>
      <c r="FJ84" s="169"/>
      <c r="FK84" s="169"/>
      <c r="FL84" s="169"/>
      <c r="FM84" s="169"/>
      <c r="FN84" s="169"/>
      <c r="FO84" s="169"/>
      <c r="FP84" s="169"/>
      <c r="FQ84" s="169"/>
      <c r="FR84" s="169"/>
      <c r="FS84" s="169"/>
      <c r="FT84" s="169"/>
      <c r="FU84" s="169"/>
      <c r="FV84" s="169"/>
      <c r="FW84" s="169"/>
      <c r="FX84" s="169"/>
      <c r="FY84" s="169"/>
      <c r="FZ84" s="169"/>
      <c r="GA84" s="169"/>
      <c r="GB84" s="169"/>
      <c r="GC84" s="169"/>
      <c r="GD84" s="169"/>
      <c r="GE84" s="169"/>
      <c r="GF84" s="169"/>
      <c r="GG84" s="169"/>
      <c r="GH84" s="169"/>
      <c r="GI84" s="169"/>
      <c r="GJ84" s="169"/>
      <c r="GK84" s="169"/>
      <c r="GL84" s="169"/>
      <c r="GM84" s="169"/>
      <c r="GN84" s="169"/>
      <c r="GO84" s="169"/>
      <c r="GP84" s="169"/>
      <c r="GQ84" s="169"/>
      <c r="GR84" s="169"/>
      <c r="GS84" s="169"/>
      <c r="GT84" s="169"/>
      <c r="GU84" s="169"/>
      <c r="GV84" s="169"/>
      <c r="GW84" s="169"/>
      <c r="GX84" s="169"/>
      <c r="GY84" s="169"/>
      <c r="GZ84" s="169"/>
      <c r="HA84" s="169"/>
      <c r="HB84" s="169"/>
      <c r="HC84" s="169"/>
      <c r="HD84" s="169"/>
      <c r="HE84" s="169"/>
      <c r="HF84" s="169"/>
      <c r="HG84" s="169"/>
      <c r="HH84" s="169"/>
      <c r="HI84" s="169"/>
      <c r="HJ84" s="169"/>
      <c r="HK84" s="169"/>
      <c r="HL84" s="169"/>
      <c r="HM84" s="169"/>
      <c r="HN84" s="169"/>
      <c r="HO84" s="169"/>
      <c r="HP84" s="169"/>
      <c r="HQ84" s="169"/>
      <c r="HR84" s="169"/>
      <c r="HS84" s="169"/>
      <c r="HT84" s="169"/>
      <c r="HU84" s="169"/>
      <c r="HV84" s="169"/>
      <c r="HW84" s="169"/>
      <c r="HX84" s="169"/>
      <c r="HY84" s="169"/>
      <c r="HZ84" s="169"/>
      <c r="IA84" s="169"/>
      <c r="IB84" s="169"/>
      <c r="IC84" s="169"/>
      <c r="ID84" s="169"/>
      <c r="IE84" s="169"/>
      <c r="IF84" s="169"/>
      <c r="IG84" s="169"/>
      <c r="IH84" s="169"/>
      <c r="II84" s="169"/>
      <c r="IJ84" s="169"/>
      <c r="IK84" s="169"/>
      <c r="IL84" s="169"/>
      <c r="IM84" s="169"/>
      <c r="IN84" s="169"/>
    </row>
    <row r="85" spans="1:248">
      <c r="A85" s="209"/>
      <c r="B85" s="209"/>
      <c r="C85" s="209"/>
      <c r="D85" s="209"/>
      <c r="E85" s="209"/>
      <c r="F85" s="209"/>
      <c r="G85" s="209"/>
    </row>
    <row r="86" spans="1:248" ht="17.25" customHeight="1">
      <c r="B86" s="205" t="s">
        <v>79</v>
      </c>
      <c r="C86" s="182" t="s">
        <v>659</v>
      </c>
      <c r="D86" s="182" t="s">
        <v>659</v>
      </c>
      <c r="G86" s="199"/>
    </row>
    <row r="87" spans="1:248">
      <c r="B87" s="420" t="s">
        <v>664</v>
      </c>
      <c r="C87" s="210"/>
      <c r="D87" s="210"/>
      <c r="E87" s="672" t="s">
        <v>444</v>
      </c>
      <c r="F87" s="672"/>
      <c r="G87" s="199"/>
    </row>
    <row r="88" spans="1:248">
      <c r="B88" s="420" t="s">
        <v>665</v>
      </c>
      <c r="C88" s="210"/>
      <c r="D88" s="211"/>
      <c r="E88" s="212"/>
      <c r="G88" s="199"/>
    </row>
    <row r="89" spans="1:248">
      <c r="B89" s="528"/>
      <c r="C89" s="530"/>
      <c r="D89" s="530"/>
      <c r="E89" s="529"/>
      <c r="G89" s="199"/>
    </row>
    <row r="90" spans="1:248">
      <c r="B90" s="200" t="s">
        <v>188</v>
      </c>
      <c r="C90" s="346" t="s">
        <v>659</v>
      </c>
      <c r="D90" s="346" t="s">
        <v>659</v>
      </c>
      <c r="E90" s="529"/>
      <c r="G90" s="199"/>
    </row>
    <row r="91" spans="1:248" ht="21.75" customHeight="1">
      <c r="B91" s="420" t="s">
        <v>940</v>
      </c>
      <c r="C91" s="211"/>
      <c r="D91" s="211"/>
      <c r="E91" s="526" t="s">
        <v>939</v>
      </c>
      <c r="F91" s="526"/>
      <c r="G91" s="199"/>
    </row>
    <row r="92" spans="1:248" ht="66.75" customHeight="1">
      <c r="B92" s="420" t="s">
        <v>941</v>
      </c>
      <c r="C92" s="534"/>
      <c r="D92" s="534"/>
      <c r="E92" s="678" t="s">
        <v>942</v>
      </c>
      <c r="F92" s="678"/>
      <c r="G92" s="199"/>
    </row>
    <row r="93" spans="1:248" ht="21.75" customHeight="1">
      <c r="B93" s="528"/>
      <c r="C93" s="530"/>
      <c r="D93" s="530"/>
      <c r="E93" s="533"/>
      <c r="F93" s="533"/>
      <c r="G93" s="199"/>
    </row>
    <row r="94" spans="1:248" ht="17.25" customHeight="1">
      <c r="B94" s="531" t="s">
        <v>80</v>
      </c>
      <c r="C94" s="532" t="s">
        <v>659</v>
      </c>
      <c r="D94" s="532" t="s">
        <v>659</v>
      </c>
      <c r="G94" s="199"/>
    </row>
    <row r="95" spans="1:248" ht="30.75" customHeight="1">
      <c r="B95" s="420" t="s">
        <v>666</v>
      </c>
      <c r="C95" s="211"/>
      <c r="D95" s="211"/>
      <c r="E95" s="664" t="s">
        <v>130</v>
      </c>
      <c r="F95" s="665"/>
      <c r="G95" s="199"/>
    </row>
    <row r="96" spans="1:248" ht="24" customHeight="1"/>
    <row r="98" spans="2:8">
      <c r="B98" s="667" t="s">
        <v>422</v>
      </c>
      <c r="C98" s="667"/>
      <c r="D98" s="667"/>
      <c r="E98" s="667"/>
      <c r="F98" s="667"/>
      <c r="G98" s="667"/>
    </row>
    <row r="99" spans="2:8">
      <c r="B99" s="666" t="s">
        <v>534</v>
      </c>
      <c r="C99" s="666"/>
      <c r="D99" s="666"/>
      <c r="E99" s="666"/>
      <c r="F99" s="666"/>
    </row>
    <row r="100" spans="2:8">
      <c r="B100" s="173" t="s">
        <v>633</v>
      </c>
      <c r="C100" s="173"/>
      <c r="D100" s="173"/>
    </row>
    <row r="101" spans="2:8">
      <c r="B101" s="173"/>
      <c r="C101" s="173"/>
      <c r="D101" s="173"/>
    </row>
    <row r="102" spans="2:8" ht="69" customHeight="1">
      <c r="B102" s="213" t="s">
        <v>122</v>
      </c>
      <c r="C102" s="214" t="s">
        <v>667</v>
      </c>
      <c r="D102" s="214" t="s">
        <v>668</v>
      </c>
      <c r="E102" s="680" t="s">
        <v>669</v>
      </c>
      <c r="F102" s="681"/>
    </row>
    <row r="103" spans="2:8">
      <c r="B103" s="215" t="s">
        <v>94</v>
      </c>
      <c r="C103" s="624">
        <v>41.41</v>
      </c>
      <c r="D103" s="217">
        <v>29.71</v>
      </c>
      <c r="E103" s="679"/>
      <c r="F103" s="679"/>
      <c r="H103" s="178"/>
    </row>
    <row r="104" spans="2:8">
      <c r="B104" s="215" t="s">
        <v>95</v>
      </c>
      <c r="C104" s="625">
        <v>12</v>
      </c>
      <c r="D104" s="217">
        <v>8.1300000000000008</v>
      </c>
      <c r="E104" s="679"/>
      <c r="F104" s="679"/>
      <c r="H104" s="178"/>
    </row>
    <row r="105" spans="2:8">
      <c r="B105" s="215" t="s">
        <v>96</v>
      </c>
      <c r="C105" s="625">
        <v>4</v>
      </c>
      <c r="D105" s="217">
        <v>4.09</v>
      </c>
      <c r="E105" s="679"/>
      <c r="F105" s="679"/>
      <c r="H105" s="178"/>
    </row>
    <row r="106" spans="2:8" ht="15" thickBot="1">
      <c r="B106" s="215" t="s">
        <v>97</v>
      </c>
      <c r="C106" s="626">
        <v>0</v>
      </c>
      <c r="D106" s="219">
        <v>0.56999999999999995</v>
      </c>
      <c r="E106" s="679"/>
      <c r="F106" s="679"/>
      <c r="H106" s="178"/>
    </row>
    <row r="107" spans="2:8" ht="15" thickBot="1">
      <c r="B107" s="220" t="s">
        <v>391</v>
      </c>
      <c r="C107" s="221">
        <f>SUM(C103:C106)</f>
        <v>57.41</v>
      </c>
      <c r="D107" s="222">
        <f>SUM(D103:D106)</f>
        <v>42.500000000000007</v>
      </c>
      <c r="E107" s="680"/>
      <c r="F107" s="681"/>
      <c r="H107" s="178"/>
    </row>
    <row r="108" spans="2:8">
      <c r="B108" s="215" t="s">
        <v>447</v>
      </c>
      <c r="C108" s="625">
        <v>2.17</v>
      </c>
      <c r="D108" s="217">
        <v>2</v>
      </c>
      <c r="E108" s="487"/>
      <c r="F108" s="488"/>
      <c r="H108" s="178"/>
    </row>
    <row r="109" spans="2:8">
      <c r="B109" s="223" t="s">
        <v>403</v>
      </c>
      <c r="C109" s="627">
        <v>62.210000000000008</v>
      </c>
      <c r="D109" s="225">
        <v>89.29</v>
      </c>
      <c r="E109" s="679" t="s">
        <v>619</v>
      </c>
      <c r="F109" s="679"/>
      <c r="H109" s="178"/>
    </row>
    <row r="110" spans="2:8">
      <c r="B110" s="223" t="s">
        <v>415</v>
      </c>
      <c r="C110" s="625">
        <v>0</v>
      </c>
      <c r="D110" s="217"/>
      <c r="E110" s="679" t="s">
        <v>605</v>
      </c>
      <c r="F110" s="679"/>
      <c r="H110" s="178"/>
    </row>
    <row r="111" spans="2:8">
      <c r="B111" s="223" t="s">
        <v>535</v>
      </c>
      <c r="C111" s="625">
        <v>2.8</v>
      </c>
      <c r="D111" s="217"/>
      <c r="E111" s="679"/>
      <c r="F111" s="679"/>
    </row>
    <row r="112" spans="2:8">
      <c r="B112" s="223" t="s">
        <v>70</v>
      </c>
      <c r="C112" s="625">
        <v>0</v>
      </c>
      <c r="D112" s="217">
        <v>1.51</v>
      </c>
      <c r="E112" s="679"/>
      <c r="F112" s="679"/>
      <c r="H112" s="178"/>
    </row>
    <row r="113" spans="2:248">
      <c r="B113" s="223" t="s">
        <v>71</v>
      </c>
      <c r="C113" s="625">
        <v>0</v>
      </c>
      <c r="D113" s="217">
        <v>1</v>
      </c>
      <c r="E113" s="679"/>
      <c r="F113" s="679"/>
      <c r="H113" s="178"/>
    </row>
    <row r="114" spans="2:248">
      <c r="B114" s="223" t="s">
        <v>205</v>
      </c>
      <c r="C114" s="625">
        <v>4.5199999999999996</v>
      </c>
      <c r="D114" s="217">
        <v>0.36</v>
      </c>
      <c r="E114" s="679"/>
      <c r="F114" s="679"/>
      <c r="H114" s="178"/>
    </row>
    <row r="115" spans="2:248">
      <c r="B115" s="223" t="s">
        <v>85</v>
      </c>
      <c r="C115" s="625">
        <v>2.7</v>
      </c>
      <c r="D115" s="217">
        <v>1.8520000000000001</v>
      </c>
      <c r="E115" s="679"/>
      <c r="F115" s="679"/>
      <c r="H115" s="178"/>
    </row>
    <row r="116" spans="2:248">
      <c r="B116" s="223" t="s">
        <v>455</v>
      </c>
      <c r="C116" s="625">
        <v>2</v>
      </c>
      <c r="D116" s="217">
        <v>0.42</v>
      </c>
      <c r="E116" s="679"/>
      <c r="F116" s="679"/>
      <c r="H116" s="178"/>
    </row>
    <row r="117" spans="2:248">
      <c r="B117" s="223" t="s">
        <v>479</v>
      </c>
      <c r="C117" s="625">
        <v>0</v>
      </c>
      <c r="D117" s="217">
        <v>2.1</v>
      </c>
      <c r="E117" s="679"/>
      <c r="F117" s="679"/>
      <c r="H117" s="178"/>
    </row>
    <row r="118" spans="2:248">
      <c r="B118" s="215" t="s">
        <v>73</v>
      </c>
      <c r="C118" s="625">
        <v>1.56</v>
      </c>
      <c r="D118" s="217"/>
      <c r="E118" s="680"/>
      <c r="F118" s="681"/>
      <c r="H118" s="178"/>
    </row>
    <row r="119" spans="2:248">
      <c r="B119" s="223" t="s">
        <v>404</v>
      </c>
      <c r="C119" s="625">
        <v>0</v>
      </c>
      <c r="D119" s="217"/>
      <c r="E119" s="679"/>
      <c r="F119" s="679"/>
      <c r="H119" s="178"/>
    </row>
    <row r="120" spans="2:248">
      <c r="B120" s="223" t="s">
        <v>111</v>
      </c>
      <c r="C120" s="625">
        <v>1.01</v>
      </c>
      <c r="D120" s="217">
        <v>0.47</v>
      </c>
      <c r="E120" s="679"/>
      <c r="F120" s="679"/>
      <c r="H120" s="178"/>
    </row>
    <row r="121" spans="2:248">
      <c r="B121" s="215" t="s">
        <v>112</v>
      </c>
      <c r="C121" s="625">
        <v>4.29</v>
      </c>
      <c r="D121" s="217">
        <v>2.62</v>
      </c>
      <c r="E121" s="679"/>
      <c r="F121" s="679"/>
      <c r="H121" s="178"/>
    </row>
    <row r="122" spans="2:248" ht="13.95" customHeight="1" thickBot="1">
      <c r="B122" s="215" t="s">
        <v>113</v>
      </c>
      <c r="C122" s="626">
        <v>1.6</v>
      </c>
      <c r="D122" s="219">
        <v>1</v>
      </c>
      <c r="E122" s="679" t="s">
        <v>604</v>
      </c>
      <c r="F122" s="679"/>
    </row>
    <row r="123" spans="2:248" ht="15" thickBot="1">
      <c r="B123" s="220" t="s">
        <v>958</v>
      </c>
      <c r="C123" s="221">
        <f>SUM(C107:C122)</f>
        <v>142.26999999999998</v>
      </c>
      <c r="D123" s="222">
        <f>SUM(D107:D122)</f>
        <v>145.12200000000001</v>
      </c>
      <c r="E123" s="226"/>
      <c r="F123" s="227"/>
      <c r="H123" s="178"/>
    </row>
    <row r="125" spans="2:248" s="208" customFormat="1" ht="57.75" customHeight="1">
      <c r="B125" s="207" t="s">
        <v>609</v>
      </c>
      <c r="C125" s="695"/>
      <c r="D125" s="696"/>
      <c r="E125" s="696"/>
      <c r="F125" s="697"/>
      <c r="G125" s="169"/>
      <c r="H125" s="169"/>
      <c r="I125" s="169"/>
      <c r="J125" s="169"/>
      <c r="K125" s="169"/>
      <c r="L125" s="169"/>
      <c r="M125" s="169"/>
      <c r="N125" s="169"/>
      <c r="O125" s="169"/>
      <c r="P125" s="169"/>
      <c r="Q125" s="169"/>
      <c r="R125" s="169"/>
      <c r="S125" s="169"/>
      <c r="T125" s="169"/>
      <c r="U125" s="169"/>
      <c r="V125" s="169"/>
      <c r="W125" s="169"/>
      <c r="X125" s="169"/>
      <c r="Y125" s="169"/>
      <c r="Z125" s="169"/>
      <c r="AA125" s="169"/>
      <c r="AB125" s="169"/>
      <c r="AC125" s="169"/>
      <c r="AD125" s="169"/>
      <c r="AE125" s="169"/>
      <c r="AF125" s="169"/>
      <c r="AG125" s="169"/>
      <c r="AH125" s="169"/>
      <c r="AI125" s="169"/>
      <c r="AJ125" s="169"/>
      <c r="AK125" s="169"/>
      <c r="AL125" s="169"/>
      <c r="AM125" s="169"/>
      <c r="AN125" s="169"/>
      <c r="AO125" s="169"/>
      <c r="AP125" s="169"/>
      <c r="AQ125" s="169"/>
      <c r="AR125" s="169"/>
      <c r="AS125" s="169"/>
      <c r="AT125" s="169"/>
      <c r="AU125" s="169"/>
      <c r="AV125" s="169"/>
      <c r="AW125" s="169"/>
      <c r="AX125" s="169"/>
      <c r="AY125" s="169"/>
      <c r="AZ125" s="169"/>
      <c r="BA125" s="169"/>
      <c r="BB125" s="169"/>
      <c r="BC125" s="169"/>
      <c r="BD125" s="169"/>
      <c r="BE125" s="169"/>
      <c r="BF125" s="169"/>
      <c r="BG125" s="169"/>
      <c r="BH125" s="169"/>
      <c r="BI125" s="169"/>
      <c r="BJ125" s="169"/>
      <c r="BK125" s="169"/>
      <c r="BL125" s="169"/>
      <c r="BM125" s="169"/>
      <c r="BN125" s="169"/>
      <c r="BO125" s="169"/>
      <c r="BP125" s="169"/>
      <c r="BQ125" s="169"/>
      <c r="BR125" s="169"/>
      <c r="BS125" s="169"/>
      <c r="BT125" s="169"/>
      <c r="BU125" s="169"/>
      <c r="BV125" s="169"/>
      <c r="BW125" s="169"/>
      <c r="BX125" s="169"/>
      <c r="BY125" s="169"/>
      <c r="BZ125" s="169"/>
      <c r="CA125" s="169"/>
      <c r="CB125" s="169"/>
      <c r="CC125" s="169"/>
      <c r="CD125" s="169"/>
      <c r="CE125" s="169"/>
      <c r="CF125" s="169"/>
      <c r="CG125" s="169"/>
      <c r="CH125" s="169"/>
      <c r="CI125" s="169"/>
      <c r="CJ125" s="169"/>
      <c r="CK125" s="169"/>
      <c r="CL125" s="169"/>
      <c r="CM125" s="169"/>
      <c r="CN125" s="169"/>
      <c r="CO125" s="169"/>
      <c r="CP125" s="169"/>
      <c r="CQ125" s="169"/>
      <c r="CR125" s="169"/>
      <c r="CS125" s="169"/>
      <c r="CT125" s="169"/>
      <c r="CU125" s="169"/>
      <c r="CV125" s="169"/>
      <c r="CW125" s="169"/>
      <c r="CX125" s="169"/>
      <c r="CY125" s="169"/>
      <c r="CZ125" s="169"/>
      <c r="DA125" s="169"/>
      <c r="DB125" s="169"/>
      <c r="DC125" s="169"/>
      <c r="DD125" s="169"/>
      <c r="DE125" s="169"/>
      <c r="DF125" s="169"/>
      <c r="DG125" s="169"/>
      <c r="DH125" s="169"/>
      <c r="DI125" s="169"/>
      <c r="DJ125" s="169"/>
      <c r="DK125" s="169"/>
      <c r="DL125" s="169"/>
      <c r="DM125" s="169"/>
      <c r="DN125" s="169"/>
      <c r="DO125" s="169"/>
      <c r="DP125" s="169"/>
      <c r="DQ125" s="169"/>
      <c r="DR125" s="169"/>
      <c r="DS125" s="169"/>
      <c r="DT125" s="169"/>
      <c r="DU125" s="169"/>
      <c r="DV125" s="169"/>
      <c r="DW125" s="169"/>
      <c r="DX125" s="169"/>
      <c r="DY125" s="169"/>
      <c r="DZ125" s="169"/>
      <c r="EA125" s="169"/>
      <c r="EB125" s="169"/>
      <c r="EC125" s="169"/>
      <c r="ED125" s="169"/>
      <c r="EE125" s="169"/>
      <c r="EF125" s="169"/>
      <c r="EG125" s="169"/>
      <c r="EH125" s="169"/>
      <c r="EI125" s="169"/>
      <c r="EJ125" s="169"/>
      <c r="EK125" s="169"/>
      <c r="EL125" s="169"/>
      <c r="EM125" s="169"/>
      <c r="EN125" s="169"/>
      <c r="EO125" s="169"/>
      <c r="EP125" s="169"/>
      <c r="EQ125" s="169"/>
      <c r="ER125" s="169"/>
      <c r="ES125" s="169"/>
      <c r="ET125" s="169"/>
      <c r="EU125" s="169"/>
      <c r="EV125" s="169"/>
      <c r="EW125" s="169"/>
      <c r="EX125" s="169"/>
      <c r="EY125" s="169"/>
      <c r="EZ125" s="169"/>
      <c r="FA125" s="169"/>
      <c r="FB125" s="169"/>
      <c r="FC125" s="169"/>
      <c r="FD125" s="169"/>
      <c r="FE125" s="169"/>
      <c r="FF125" s="169"/>
      <c r="FG125" s="169"/>
      <c r="FH125" s="169"/>
      <c r="FI125" s="169"/>
      <c r="FJ125" s="169"/>
      <c r="FK125" s="169"/>
      <c r="FL125" s="169"/>
      <c r="FM125" s="169"/>
      <c r="FN125" s="169"/>
      <c r="FO125" s="169"/>
      <c r="FP125" s="169"/>
      <c r="FQ125" s="169"/>
      <c r="FR125" s="169"/>
      <c r="FS125" s="169"/>
      <c r="FT125" s="169"/>
      <c r="FU125" s="169"/>
      <c r="FV125" s="169"/>
      <c r="FW125" s="169"/>
      <c r="FX125" s="169"/>
      <c r="FY125" s="169"/>
      <c r="FZ125" s="169"/>
      <c r="GA125" s="169"/>
      <c r="GB125" s="169"/>
      <c r="GC125" s="169"/>
      <c r="GD125" s="169"/>
      <c r="GE125" s="169"/>
      <c r="GF125" s="169"/>
      <c r="GG125" s="169"/>
      <c r="GH125" s="169"/>
      <c r="GI125" s="169"/>
      <c r="GJ125" s="169"/>
      <c r="GK125" s="169"/>
      <c r="GL125" s="169"/>
      <c r="GM125" s="169"/>
      <c r="GN125" s="169"/>
      <c r="GO125" s="169"/>
      <c r="GP125" s="169"/>
      <c r="GQ125" s="169"/>
      <c r="GR125" s="169"/>
      <c r="GS125" s="169"/>
      <c r="GT125" s="169"/>
      <c r="GU125" s="169"/>
      <c r="GV125" s="169"/>
      <c r="GW125" s="169"/>
      <c r="GX125" s="169"/>
      <c r="GY125" s="169"/>
      <c r="GZ125" s="169"/>
      <c r="HA125" s="169"/>
      <c r="HB125" s="169"/>
      <c r="HC125" s="169"/>
      <c r="HD125" s="169"/>
      <c r="HE125" s="169"/>
      <c r="HF125" s="169"/>
      <c r="HG125" s="169"/>
      <c r="HH125" s="169"/>
      <c r="HI125" s="169"/>
      <c r="HJ125" s="169"/>
      <c r="HK125" s="169"/>
      <c r="HL125" s="169"/>
      <c r="HM125" s="169"/>
      <c r="HN125" s="169"/>
      <c r="HO125" s="169"/>
      <c r="HP125" s="169"/>
      <c r="HQ125" s="169"/>
      <c r="HR125" s="169"/>
      <c r="HS125" s="169"/>
      <c r="HT125" s="169"/>
      <c r="HU125" s="169"/>
      <c r="HV125" s="169"/>
      <c r="HW125" s="169"/>
      <c r="HX125" s="169"/>
      <c r="HY125" s="169"/>
      <c r="HZ125" s="169"/>
      <c r="IA125" s="169"/>
      <c r="IB125" s="169"/>
      <c r="IC125" s="169"/>
      <c r="ID125" s="169"/>
      <c r="IE125" s="169"/>
      <c r="IF125" s="169"/>
      <c r="IG125" s="169"/>
      <c r="IH125" s="169"/>
      <c r="II125" s="169"/>
      <c r="IJ125" s="169"/>
      <c r="IK125" s="169"/>
      <c r="IL125" s="169"/>
      <c r="IM125" s="169"/>
      <c r="IN125" s="169"/>
    </row>
    <row r="126" spans="2:248" s="208" customFormat="1" ht="42" customHeight="1">
      <c r="B126" s="207" t="s">
        <v>608</v>
      </c>
      <c r="C126" s="692"/>
      <c r="D126" s="693"/>
      <c r="E126" s="693"/>
      <c r="F126" s="694"/>
      <c r="G126" s="169"/>
      <c r="H126" s="169"/>
      <c r="I126" s="169"/>
      <c r="J126" s="169"/>
      <c r="K126" s="169"/>
      <c r="L126" s="169"/>
      <c r="M126" s="169"/>
      <c r="N126" s="169"/>
      <c r="O126" s="169"/>
      <c r="P126" s="169"/>
      <c r="Q126" s="169"/>
      <c r="R126" s="169"/>
      <c r="S126" s="169"/>
      <c r="T126" s="169"/>
      <c r="U126" s="169"/>
      <c r="V126" s="169"/>
      <c r="W126" s="169"/>
      <c r="X126" s="169"/>
      <c r="Y126" s="169"/>
      <c r="Z126" s="169"/>
      <c r="AA126" s="169"/>
      <c r="AB126" s="169"/>
      <c r="AC126" s="169"/>
      <c r="AD126" s="169"/>
      <c r="AE126" s="169"/>
      <c r="AF126" s="169"/>
      <c r="AG126" s="169"/>
      <c r="AH126" s="169"/>
      <c r="AI126" s="169"/>
      <c r="AJ126" s="169"/>
      <c r="AK126" s="169"/>
      <c r="AL126" s="169"/>
      <c r="AM126" s="169"/>
      <c r="AN126" s="169"/>
      <c r="AO126" s="169"/>
      <c r="AP126" s="169"/>
      <c r="AQ126" s="169"/>
      <c r="AR126" s="169"/>
      <c r="AS126" s="169"/>
      <c r="AT126" s="169"/>
      <c r="AU126" s="169"/>
      <c r="AV126" s="169"/>
      <c r="AW126" s="169"/>
      <c r="AX126" s="169"/>
      <c r="AY126" s="169"/>
      <c r="AZ126" s="169"/>
      <c r="BA126" s="169"/>
      <c r="BB126" s="169"/>
      <c r="BC126" s="169"/>
      <c r="BD126" s="169"/>
      <c r="BE126" s="169"/>
      <c r="BF126" s="169"/>
      <c r="BG126" s="169"/>
      <c r="BH126" s="169"/>
      <c r="BI126" s="169"/>
      <c r="BJ126" s="169"/>
      <c r="BK126" s="169"/>
      <c r="BL126" s="169"/>
      <c r="BM126" s="169"/>
      <c r="BN126" s="169"/>
      <c r="BO126" s="169"/>
      <c r="BP126" s="169"/>
      <c r="BQ126" s="169"/>
      <c r="BR126" s="169"/>
      <c r="BS126" s="169"/>
      <c r="BT126" s="169"/>
      <c r="BU126" s="169"/>
      <c r="BV126" s="169"/>
      <c r="BW126" s="169"/>
      <c r="BX126" s="169"/>
      <c r="BY126" s="169"/>
      <c r="BZ126" s="169"/>
      <c r="CA126" s="169"/>
      <c r="CB126" s="169"/>
      <c r="CC126" s="169"/>
      <c r="CD126" s="169"/>
      <c r="CE126" s="169"/>
      <c r="CF126" s="169"/>
      <c r="CG126" s="169"/>
      <c r="CH126" s="169"/>
      <c r="CI126" s="169"/>
      <c r="CJ126" s="169"/>
      <c r="CK126" s="169"/>
      <c r="CL126" s="169"/>
      <c r="CM126" s="169"/>
      <c r="CN126" s="169"/>
      <c r="CO126" s="169"/>
      <c r="CP126" s="169"/>
      <c r="CQ126" s="169"/>
      <c r="CR126" s="169"/>
      <c r="CS126" s="169"/>
      <c r="CT126" s="169"/>
      <c r="CU126" s="169"/>
      <c r="CV126" s="169"/>
      <c r="CW126" s="169"/>
      <c r="CX126" s="169"/>
      <c r="CY126" s="169"/>
      <c r="CZ126" s="169"/>
      <c r="DA126" s="169"/>
      <c r="DB126" s="169"/>
      <c r="DC126" s="169"/>
      <c r="DD126" s="169"/>
      <c r="DE126" s="169"/>
      <c r="DF126" s="169"/>
      <c r="DG126" s="169"/>
      <c r="DH126" s="169"/>
      <c r="DI126" s="169"/>
      <c r="DJ126" s="169"/>
      <c r="DK126" s="169"/>
      <c r="DL126" s="169"/>
      <c r="DM126" s="169"/>
      <c r="DN126" s="169"/>
      <c r="DO126" s="169"/>
      <c r="DP126" s="169"/>
      <c r="DQ126" s="169"/>
      <c r="DR126" s="169"/>
      <c r="DS126" s="169"/>
      <c r="DT126" s="169"/>
      <c r="DU126" s="169"/>
      <c r="DV126" s="169"/>
      <c r="DW126" s="169"/>
      <c r="DX126" s="169"/>
      <c r="DY126" s="169"/>
      <c r="DZ126" s="169"/>
      <c r="EA126" s="169"/>
      <c r="EB126" s="169"/>
      <c r="EC126" s="169"/>
      <c r="ED126" s="169"/>
      <c r="EE126" s="169"/>
      <c r="EF126" s="169"/>
      <c r="EG126" s="169"/>
      <c r="EH126" s="169"/>
      <c r="EI126" s="169"/>
      <c r="EJ126" s="169"/>
      <c r="EK126" s="169"/>
      <c r="EL126" s="169"/>
      <c r="EM126" s="169"/>
      <c r="EN126" s="169"/>
      <c r="EO126" s="169"/>
      <c r="EP126" s="169"/>
      <c r="EQ126" s="169"/>
      <c r="ER126" s="169"/>
      <c r="ES126" s="169"/>
      <c r="ET126" s="169"/>
      <c r="EU126" s="169"/>
      <c r="EV126" s="169"/>
      <c r="EW126" s="169"/>
      <c r="EX126" s="169"/>
      <c r="EY126" s="169"/>
      <c r="EZ126" s="169"/>
      <c r="FA126" s="169"/>
      <c r="FB126" s="169"/>
      <c r="FC126" s="169"/>
      <c r="FD126" s="169"/>
      <c r="FE126" s="169"/>
      <c r="FF126" s="169"/>
      <c r="FG126" s="169"/>
      <c r="FH126" s="169"/>
      <c r="FI126" s="169"/>
      <c r="FJ126" s="169"/>
      <c r="FK126" s="169"/>
      <c r="FL126" s="169"/>
      <c r="FM126" s="169"/>
      <c r="FN126" s="169"/>
      <c r="FO126" s="169"/>
      <c r="FP126" s="169"/>
      <c r="FQ126" s="169"/>
      <c r="FR126" s="169"/>
      <c r="FS126" s="169"/>
      <c r="FT126" s="169"/>
      <c r="FU126" s="169"/>
      <c r="FV126" s="169"/>
      <c r="FW126" s="169"/>
      <c r="FX126" s="169"/>
      <c r="FY126" s="169"/>
      <c r="FZ126" s="169"/>
      <c r="GA126" s="169"/>
      <c r="GB126" s="169"/>
      <c r="GC126" s="169"/>
      <c r="GD126" s="169"/>
      <c r="GE126" s="169"/>
      <c r="GF126" s="169"/>
      <c r="GG126" s="169"/>
      <c r="GH126" s="169"/>
      <c r="GI126" s="169"/>
      <c r="GJ126" s="169"/>
      <c r="GK126" s="169"/>
      <c r="GL126" s="169"/>
      <c r="GM126" s="169"/>
      <c r="GN126" s="169"/>
      <c r="GO126" s="169"/>
      <c r="GP126" s="169"/>
      <c r="GQ126" s="169"/>
      <c r="GR126" s="169"/>
      <c r="GS126" s="169"/>
      <c r="GT126" s="169"/>
      <c r="GU126" s="169"/>
      <c r="GV126" s="169"/>
      <c r="GW126" s="169"/>
      <c r="GX126" s="169"/>
      <c r="GY126" s="169"/>
      <c r="GZ126" s="169"/>
      <c r="HA126" s="169"/>
      <c r="HB126" s="169"/>
      <c r="HC126" s="169"/>
      <c r="HD126" s="169"/>
      <c r="HE126" s="169"/>
      <c r="HF126" s="169"/>
      <c r="HG126" s="169"/>
      <c r="HH126" s="169"/>
      <c r="HI126" s="169"/>
      <c r="HJ126" s="169"/>
      <c r="HK126" s="169"/>
      <c r="HL126" s="169"/>
      <c r="HM126" s="169"/>
      <c r="HN126" s="169"/>
      <c r="HO126" s="169"/>
      <c r="HP126" s="169"/>
      <c r="HQ126" s="169"/>
      <c r="HR126" s="169"/>
      <c r="HS126" s="169"/>
      <c r="HT126" s="169"/>
      <c r="HU126" s="169"/>
      <c r="HV126" s="169"/>
      <c r="HW126" s="169"/>
      <c r="HX126" s="169"/>
      <c r="HY126" s="169"/>
      <c r="HZ126" s="169"/>
      <c r="IA126" s="169"/>
      <c r="IB126" s="169"/>
      <c r="IC126" s="169"/>
      <c r="ID126" s="169"/>
      <c r="IE126" s="169"/>
      <c r="IF126" s="169"/>
      <c r="IG126" s="169"/>
      <c r="IH126" s="169"/>
      <c r="II126" s="169"/>
      <c r="IJ126" s="169"/>
      <c r="IK126" s="169"/>
      <c r="IL126" s="169"/>
      <c r="IM126" s="169"/>
      <c r="IN126" s="169"/>
    </row>
    <row r="128" spans="2:248">
      <c r="B128" s="228" t="s">
        <v>98</v>
      </c>
      <c r="C128" s="214" t="s">
        <v>667</v>
      </c>
      <c r="D128" s="214" t="s">
        <v>668</v>
      </c>
      <c r="E128" s="229"/>
    </row>
    <row r="129" spans="2:6" ht="46.5" customHeight="1">
      <c r="B129" s="230" t="s">
        <v>189</v>
      </c>
      <c r="C129" s="619">
        <v>136.96999999999997</v>
      </c>
      <c r="D129" s="619">
        <v>158.76000000000002</v>
      </c>
      <c r="E129" s="661" t="s">
        <v>803</v>
      </c>
      <c r="F129" s="661"/>
    </row>
    <row r="130" spans="2:6" ht="46.5" customHeight="1" thickBot="1">
      <c r="B130" s="230" t="s">
        <v>190</v>
      </c>
      <c r="C130" s="620">
        <v>5.3</v>
      </c>
      <c r="D130" s="620">
        <v>10.16</v>
      </c>
      <c r="E130" s="661" t="s">
        <v>634</v>
      </c>
      <c r="F130" s="661"/>
    </row>
    <row r="131" spans="2:6" ht="15" thickBot="1">
      <c r="B131" s="230" t="s">
        <v>956</v>
      </c>
      <c r="C131" s="231">
        <f>C130+C129</f>
        <v>142.26999999999998</v>
      </c>
      <c r="D131" s="231">
        <f>D130+D129</f>
        <v>168.92000000000002</v>
      </c>
      <c r="E131" s="690" t="s">
        <v>955</v>
      </c>
      <c r="F131" s="691"/>
    </row>
    <row r="132" spans="2:6" ht="28.5" customHeight="1">
      <c r="B132" s="230" t="s">
        <v>4</v>
      </c>
      <c r="C132" s="224"/>
      <c r="D132" s="224"/>
      <c r="E132" s="686" t="s">
        <v>670</v>
      </c>
      <c r="F132" s="661"/>
    </row>
    <row r="133" spans="2:6" ht="15" thickBot="1">
      <c r="B133" s="230" t="s">
        <v>5</v>
      </c>
      <c r="C133" s="218"/>
      <c r="D133" s="218"/>
      <c r="E133" s="686"/>
      <c r="F133" s="661"/>
    </row>
    <row r="134" spans="2:6" ht="15" thickBot="1">
      <c r="B134" s="230" t="s">
        <v>116</v>
      </c>
      <c r="C134" s="231">
        <f>C133+C132</f>
        <v>0</v>
      </c>
      <c r="D134" s="231">
        <f>D133+D132</f>
        <v>0</v>
      </c>
      <c r="E134" s="689"/>
      <c r="F134" s="687"/>
    </row>
    <row r="135" spans="2:6" ht="30" customHeight="1">
      <c r="B135" s="230" t="s">
        <v>6</v>
      </c>
      <c r="C135" s="621">
        <v>0.05</v>
      </c>
      <c r="D135" s="621">
        <v>6.9000000000000006E-2</v>
      </c>
      <c r="E135" s="686" t="s">
        <v>796</v>
      </c>
      <c r="F135" s="661"/>
    </row>
    <row r="136" spans="2:6" ht="30" customHeight="1">
      <c r="B136" s="230" t="s">
        <v>7</v>
      </c>
      <c r="C136" s="622">
        <v>0.09</v>
      </c>
      <c r="D136" s="622">
        <v>7.0000000000000007E-2</v>
      </c>
      <c r="E136" s="686" t="s">
        <v>797</v>
      </c>
      <c r="F136" s="661"/>
    </row>
    <row r="137" spans="2:6" ht="14.25" customHeight="1">
      <c r="B137" s="232" t="s">
        <v>671</v>
      </c>
      <c r="C137" s="517">
        <f>164294+241365+180704+130673</f>
        <v>717036</v>
      </c>
      <c r="D137" s="517">
        <v>1098309</v>
      </c>
      <c r="E137" s="663" t="s">
        <v>506</v>
      </c>
      <c r="F137" s="677"/>
    </row>
    <row r="138" spans="2:6" ht="15" thickBot="1">
      <c r="B138" s="232" t="s">
        <v>672</v>
      </c>
      <c r="C138" s="518">
        <f>35658+52193+100794+275+20057</f>
        <v>208977</v>
      </c>
      <c r="D138" s="518">
        <v>269924</v>
      </c>
      <c r="E138" s="663"/>
      <c r="F138" s="677"/>
    </row>
    <row r="139" spans="2:6" ht="15" thickBot="1">
      <c r="B139" s="232" t="s">
        <v>673</v>
      </c>
      <c r="C139" s="233">
        <f>SUM(C137:C138)</f>
        <v>926013</v>
      </c>
      <c r="D139" s="233">
        <f>SUM(D137:D138)</f>
        <v>1368233</v>
      </c>
    </row>
    <row r="140" spans="2:6">
      <c r="B140" s="232" t="s">
        <v>674</v>
      </c>
      <c r="C140" s="518">
        <v>0</v>
      </c>
      <c r="D140" s="518">
        <v>0</v>
      </c>
    </row>
    <row r="141" spans="2:6">
      <c r="B141" s="232" t="s">
        <v>675</v>
      </c>
      <c r="C141" s="518">
        <f>208977+13972</f>
        <v>222949</v>
      </c>
      <c r="D141" s="518">
        <f>269924+9952</f>
        <v>279876</v>
      </c>
    </row>
    <row r="142" spans="2:6">
      <c r="B142" s="232" t="s">
        <v>676</v>
      </c>
      <c r="C142" s="247">
        <v>0</v>
      </c>
      <c r="D142" s="247">
        <v>0</v>
      </c>
      <c r="E142" s="686" t="s">
        <v>677</v>
      </c>
      <c r="F142" s="661"/>
    </row>
    <row r="143" spans="2:6">
      <c r="B143" s="230" t="s">
        <v>678</v>
      </c>
      <c r="C143" s="393">
        <f>4178286+1793080</f>
        <v>5971366</v>
      </c>
      <c r="D143" s="393">
        <f>5812755+1825725</f>
        <v>7638480</v>
      </c>
      <c r="E143" s="686" t="s">
        <v>679</v>
      </c>
      <c r="F143" s="661"/>
    </row>
    <row r="144" spans="2:6" ht="49.5" customHeight="1" thickBot="1">
      <c r="B144" s="230" t="s">
        <v>680</v>
      </c>
      <c r="C144" s="519">
        <f>222216+550798</f>
        <v>773014</v>
      </c>
      <c r="D144" s="519">
        <f>244122+561094</f>
        <v>805216</v>
      </c>
      <c r="E144" s="686" t="s">
        <v>681</v>
      </c>
      <c r="F144" s="661"/>
    </row>
    <row r="145" spans="2:6" ht="15" thickBot="1">
      <c r="B145" s="230" t="s">
        <v>682</v>
      </c>
      <c r="C145" s="234">
        <f>SUM(C143:C144)</f>
        <v>6744380</v>
      </c>
      <c r="D145" s="234">
        <f>SUM(D143:D144)</f>
        <v>8443696</v>
      </c>
      <c r="E145" s="687"/>
      <c r="F145" s="688"/>
    </row>
    <row r="146" spans="2:6" ht="45" customHeight="1">
      <c r="B146" s="230" t="s">
        <v>683</v>
      </c>
      <c r="C146" s="623">
        <f>C145*1.1879</f>
        <v>8011649.0019999994</v>
      </c>
      <c r="D146" s="623">
        <f>D145*1.1879</f>
        <v>10030266.478399999</v>
      </c>
      <c r="E146" s="663" t="s">
        <v>114</v>
      </c>
      <c r="F146" s="677"/>
    </row>
    <row r="147" spans="2:6">
      <c r="F147" s="235"/>
    </row>
    <row r="148" spans="2:6">
      <c r="F148" s="235"/>
    </row>
  </sheetData>
  <sheetProtection algorithmName="SHA-512" hashValue="XIgVTon0hhJYlEFun63mvyOwOgkuwCAWnWdkJV9gecPu4mzEbSxUax76hIlqblpTvzs6eDkKNAOY+5Du2gPk+Q==" saltValue="VlSsnFsLwdZu/i/HjpgC7A==" spinCount="100000" sheet="1" objects="1" scenarios="1" selectLockedCells="1"/>
  <mergeCells count="86">
    <mergeCell ref="E41:F41"/>
    <mergeCell ref="E42:F42"/>
    <mergeCell ref="E43:F43"/>
    <mergeCell ref="E44:F44"/>
    <mergeCell ref="E45:F45"/>
    <mergeCell ref="E36:F36"/>
    <mergeCell ref="E37:F37"/>
    <mergeCell ref="E38:F38"/>
    <mergeCell ref="E39:F39"/>
    <mergeCell ref="E40:F40"/>
    <mergeCell ref="E144:F144"/>
    <mergeCell ref="E145:F145"/>
    <mergeCell ref="E146:F146"/>
    <mergeCell ref="E110:F110"/>
    <mergeCell ref="E118:F118"/>
    <mergeCell ref="E111:F111"/>
    <mergeCell ref="E136:F136"/>
    <mergeCell ref="E132:F133"/>
    <mergeCell ref="E134:F134"/>
    <mergeCell ref="E131:F131"/>
    <mergeCell ref="C126:F126"/>
    <mergeCell ref="E135:F135"/>
    <mergeCell ref="E142:F142"/>
    <mergeCell ref="C125:F125"/>
    <mergeCell ref="E114:F114"/>
    <mergeCell ref="E112:F112"/>
    <mergeCell ref="E137:F138"/>
    <mergeCell ref="E129:F129"/>
    <mergeCell ref="E130:F130"/>
    <mergeCell ref="E143:F143"/>
    <mergeCell ref="E102:F102"/>
    <mergeCell ref="E122:F122"/>
    <mergeCell ref="E121:F121"/>
    <mergeCell ref="E120:F120"/>
    <mergeCell ref="E119:F119"/>
    <mergeCell ref="E117:F117"/>
    <mergeCell ref="E116:F116"/>
    <mergeCell ref="E115:F115"/>
    <mergeCell ref="E104:F104"/>
    <mergeCell ref="E103:F103"/>
    <mergeCell ref="E109:F109"/>
    <mergeCell ref="E106:F106"/>
    <mergeCell ref="E105:F105"/>
    <mergeCell ref="E107:F107"/>
    <mergeCell ref="E113:F113"/>
    <mergeCell ref="B2:E2"/>
    <mergeCell ref="E13:F13"/>
    <mergeCell ref="E14:F14"/>
    <mergeCell ref="E48:F48"/>
    <mergeCell ref="E32:F32"/>
    <mergeCell ref="E47:F47"/>
    <mergeCell ref="E6:F6"/>
    <mergeCell ref="E8:F8"/>
    <mergeCell ref="E9:F9"/>
    <mergeCell ref="E11:F11"/>
    <mergeCell ref="E12:F12"/>
    <mergeCell ref="B3:D3"/>
    <mergeCell ref="E53:F53"/>
    <mergeCell ref="E49:F49"/>
    <mergeCell ref="E52:F52"/>
    <mergeCell ref="E95:F95"/>
    <mergeCell ref="B99:F99"/>
    <mergeCell ref="B98:G98"/>
    <mergeCell ref="D82:D84"/>
    <mergeCell ref="E82:F82"/>
    <mergeCell ref="E83:F83"/>
    <mergeCell ref="E59:F62"/>
    <mergeCell ref="E84:F84"/>
    <mergeCell ref="E87:F87"/>
    <mergeCell ref="E65:F72"/>
    <mergeCell ref="E54:F54"/>
    <mergeCell ref="E55:F55"/>
    <mergeCell ref="E92:F92"/>
    <mergeCell ref="E19:F19"/>
    <mergeCell ref="E30:F30"/>
    <mergeCell ref="C22:F22"/>
    <mergeCell ref="C34:F34"/>
    <mergeCell ref="E29:F29"/>
    <mergeCell ref="E33:F33"/>
    <mergeCell ref="E31:F31"/>
    <mergeCell ref="E24:F24"/>
    <mergeCell ref="E25:F25"/>
    <mergeCell ref="E26:F26"/>
    <mergeCell ref="E27:F27"/>
    <mergeCell ref="E28:F28"/>
    <mergeCell ref="E20:F21"/>
  </mergeCells>
  <dataValidations xWindow="1213" yWindow="715" count="5">
    <dataValidation type="decimal" operator="greaterThanOrEqual" allowBlank="1" showInputMessage="1" showErrorMessage="1" errorTitle="Numeric Cell" error="This cell will only accept a number" promptTitle="Numeric Cell" prompt="Please enter a number greater than or equal to 0." sqref="C132:D133 C56:D56 C34:C35 C59:D62 D35 C137:D141 C129:D130 C143:D144 C146:D146 C103:D122 C80:D80 D23 C22:C23 C65:D68 C74:D78">
      <formula1>0</formula1>
    </dataValidation>
    <dataValidation type="decimal" operator="greaterThanOrEqual" allowBlank="1" showInputMessage="1" showErrorMessage="1" errorTitle="Numeric Cell" error="This cell will only accept numbers" promptTitle="Numeric Cell" prompt="Please enter a numeric value" sqref="C93:D93 C87:D89">
      <formula1>0</formula1>
    </dataValidation>
    <dataValidation type="decimal" allowBlank="1" showInputMessage="1" showErrorMessage="1" errorTitle="Percentage Cell" error="This cell will only allow percentage values" promptTitle="Percentage Cell" prompt="Please enter value as a percentage" sqref="C142:D142 C135:D136 C84 C15:D18">
      <formula1>0</formula1>
      <formula2>1</formula2>
    </dataValidation>
    <dataValidation type="whole" operator="greaterThanOrEqual" allowBlank="1" showInputMessage="1" showErrorMessage="1" errorTitle="Numeric Cell" error="This cell will only accept a number" promptTitle="Numeric Cell" prompt="Please enter a number greater than or equal to 0." sqref="C82:C83 C24:D33 C7:D14 C19:D21 C36:D45 C47:D50 C52:D55 C69:D73">
      <formula1>0</formula1>
    </dataValidation>
    <dataValidation type="whole" operator="greaterThanOrEqual" allowBlank="1" showInputMessage="1" showErrorMessage="1" errorTitle="Numeric Cell" error="This cell will only accept numbers" promptTitle="Numeric Cell" prompt="Please enter a numeric value" sqref="C91:D91 C95:D95">
      <formula1>0</formula1>
    </dataValidation>
  </dataValidations>
  <pageMargins left="0.70866141732283472" right="0.70866141732283472" top="0.74803149606299213" bottom="0.74803149606299213" header="0.31496062992125984" footer="0.31496062992125984"/>
  <pageSetup paperSize="9" scale="42" fitToHeight="0" orientation="landscape" r:id="rId1"/>
  <headerFooter>
    <oddFooter>Page &amp;P&amp;R&amp;A</oddFooter>
  </headerFooter>
  <rowBreaks count="2" manualBreakCount="2">
    <brk id="50" max="6" man="1"/>
    <brk id="97" max="6"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S47"/>
  <sheetViews>
    <sheetView topLeftCell="A10" zoomScale="70" zoomScaleNormal="70" workbookViewId="0">
      <selection activeCell="N7" sqref="N7"/>
    </sheetView>
  </sheetViews>
  <sheetFormatPr defaultColWidth="9.109375" defaultRowHeight="14.4"/>
  <cols>
    <col min="1" max="1" width="5" style="169" customWidth="1"/>
    <col min="2" max="2" width="68.33203125" style="169" customWidth="1"/>
    <col min="3" max="3" width="15.6640625" style="169" customWidth="1"/>
    <col min="4" max="4" width="11.88671875" style="169" customWidth="1"/>
    <col min="5" max="5" width="17.44140625" style="169" customWidth="1"/>
    <col min="6" max="6" width="12.109375" style="169" customWidth="1"/>
    <col min="7" max="7" width="13.109375" style="169" customWidth="1"/>
    <col min="8" max="8" width="15.44140625" style="169" customWidth="1"/>
    <col min="9" max="9" width="13.33203125" style="169" customWidth="1"/>
    <col min="10" max="11" width="16.5546875" style="169" bestFit="1" customWidth="1"/>
    <col min="12" max="12" width="21.6640625" style="169" bestFit="1" customWidth="1"/>
    <col min="13" max="13" width="19.44140625" style="169" bestFit="1" customWidth="1"/>
    <col min="14" max="14" width="29.6640625" style="169" customWidth="1"/>
    <col min="15" max="15" width="11.109375" style="169" customWidth="1"/>
    <col min="16" max="16" width="48.109375" style="169" customWidth="1"/>
    <col min="17" max="16384" width="9.109375" style="169"/>
  </cols>
  <sheetData>
    <row r="1" spans="1:19" ht="23.4">
      <c r="A1" s="339"/>
      <c r="B1" s="700" t="s">
        <v>684</v>
      </c>
      <c r="C1" s="700"/>
      <c r="D1" s="700"/>
      <c r="E1" s="700"/>
      <c r="F1" s="700"/>
      <c r="G1" s="700"/>
      <c r="H1" s="700"/>
      <c r="I1" s="700"/>
    </row>
    <row r="2" spans="1:19" ht="7.5" customHeight="1">
      <c r="A2" s="339"/>
      <c r="B2" s="340"/>
      <c r="C2" s="341"/>
      <c r="D2" s="341"/>
      <c r="E2" s="341"/>
      <c r="F2" s="341"/>
      <c r="G2" s="250"/>
    </row>
    <row r="3" spans="1:19" s="286" customFormat="1" ht="53.25" customHeight="1">
      <c r="A3" s="342"/>
      <c r="B3" s="701" t="s">
        <v>804</v>
      </c>
      <c r="C3" s="701"/>
      <c r="D3" s="701"/>
      <c r="E3" s="701"/>
      <c r="F3" s="701"/>
      <c r="G3" s="701"/>
      <c r="H3" s="701"/>
      <c r="I3" s="701"/>
      <c r="J3" s="701"/>
      <c r="K3" s="701"/>
      <c r="L3" s="701"/>
      <c r="M3" s="701"/>
      <c r="N3" s="701"/>
    </row>
    <row r="4" spans="1:19" s="286" customFormat="1" ht="11.25" customHeight="1">
      <c r="A4" s="342"/>
      <c r="B4" s="343"/>
      <c r="C4" s="344"/>
      <c r="D4" s="344"/>
      <c r="E4" s="344"/>
      <c r="F4" s="344"/>
      <c r="G4" s="345"/>
    </row>
    <row r="5" spans="1:19" s="286" customFormat="1" ht="43.2">
      <c r="A5" s="342"/>
      <c r="B5" s="205" t="s">
        <v>635</v>
      </c>
      <c r="C5" s="346" t="s">
        <v>496</v>
      </c>
      <c r="D5" s="346" t="s">
        <v>15</v>
      </c>
      <c r="E5" s="346" t="s">
        <v>131</v>
      </c>
      <c r="F5" s="346" t="s">
        <v>132</v>
      </c>
      <c r="G5" s="346" t="s">
        <v>16</v>
      </c>
      <c r="H5" s="346" t="s">
        <v>17</v>
      </c>
      <c r="I5" s="346" t="s">
        <v>18</v>
      </c>
      <c r="J5" s="346" t="s">
        <v>518</v>
      </c>
      <c r="K5" s="346" t="s">
        <v>19</v>
      </c>
      <c r="L5" s="346" t="s">
        <v>20</v>
      </c>
      <c r="M5" s="346" t="s">
        <v>392</v>
      </c>
      <c r="N5" s="346" t="s">
        <v>134</v>
      </c>
      <c r="O5" s="346" t="s">
        <v>21</v>
      </c>
    </row>
    <row r="6" spans="1:19" s="286" customFormat="1" ht="15.6">
      <c r="A6" s="342"/>
      <c r="B6" s="347" t="s">
        <v>22</v>
      </c>
      <c r="C6" s="348">
        <v>4</v>
      </c>
      <c r="D6" s="348">
        <v>1</v>
      </c>
      <c r="E6" s="348">
        <v>0</v>
      </c>
      <c r="F6" s="348">
        <v>0</v>
      </c>
      <c r="G6" s="348">
        <v>2</v>
      </c>
      <c r="H6" s="348">
        <v>0</v>
      </c>
      <c r="I6" s="348">
        <v>0</v>
      </c>
      <c r="J6" s="348">
        <v>4</v>
      </c>
      <c r="K6" s="348">
        <v>1</v>
      </c>
      <c r="L6" s="348">
        <v>3</v>
      </c>
      <c r="M6" s="348">
        <v>1</v>
      </c>
      <c r="N6" s="348">
        <v>1</v>
      </c>
      <c r="O6" s="349">
        <f>SUM(C6:N6)</f>
        <v>17</v>
      </c>
    </row>
    <row r="7" spans="1:19" s="286" customFormat="1" ht="15.6">
      <c r="B7" s="350" t="s">
        <v>636</v>
      </c>
      <c r="C7" s="348">
        <v>66</v>
      </c>
      <c r="D7" s="348">
        <v>5</v>
      </c>
      <c r="E7" s="348">
        <v>0</v>
      </c>
      <c r="F7" s="348">
        <v>0</v>
      </c>
      <c r="G7" s="348">
        <v>25</v>
      </c>
      <c r="H7" s="348">
        <v>0</v>
      </c>
      <c r="I7" s="348">
        <v>0</v>
      </c>
      <c r="J7" s="348">
        <v>64</v>
      </c>
      <c r="K7" s="348">
        <v>10</v>
      </c>
      <c r="L7" s="348">
        <v>32</v>
      </c>
      <c r="M7" s="348">
        <v>10</v>
      </c>
      <c r="N7" s="348">
        <v>14</v>
      </c>
      <c r="O7" s="351">
        <f>SUM(C7:N7)</f>
        <v>226</v>
      </c>
      <c r="P7" s="352" t="s">
        <v>637</v>
      </c>
      <c r="Q7" s="352"/>
      <c r="R7" s="352"/>
      <c r="S7" s="352"/>
    </row>
    <row r="8" spans="1:19" s="286" customFormat="1" ht="15.6">
      <c r="B8" s="169"/>
      <c r="C8" s="169"/>
      <c r="D8" s="169"/>
      <c r="E8" s="169"/>
      <c r="F8" s="169"/>
      <c r="G8" s="169"/>
      <c r="H8" s="169"/>
      <c r="I8" s="169"/>
      <c r="J8" s="169"/>
      <c r="K8" s="169"/>
      <c r="L8" s="169"/>
      <c r="M8" s="169"/>
      <c r="N8" s="169"/>
      <c r="O8" s="169"/>
    </row>
    <row r="9" spans="1:19" s="286" customFormat="1" ht="43.2">
      <c r="B9" s="200" t="s">
        <v>974</v>
      </c>
      <c r="C9" s="346" t="s">
        <v>496</v>
      </c>
      <c r="D9" s="346" t="s">
        <v>15</v>
      </c>
      <c r="E9" s="346" t="s">
        <v>131</v>
      </c>
      <c r="F9" s="346" t="s">
        <v>132</v>
      </c>
      <c r="G9" s="346" t="s">
        <v>16</v>
      </c>
      <c r="H9" s="346" t="s">
        <v>17</v>
      </c>
      <c r="I9" s="346" t="s">
        <v>18</v>
      </c>
      <c r="J9" s="346" t="s">
        <v>518</v>
      </c>
      <c r="K9" s="346" t="s">
        <v>19</v>
      </c>
      <c r="L9" s="346" t="s">
        <v>20</v>
      </c>
      <c r="M9" s="346" t="s">
        <v>392</v>
      </c>
      <c r="N9" s="346" t="s">
        <v>134</v>
      </c>
      <c r="O9" s="346" t="s">
        <v>21</v>
      </c>
      <c r="P9" s="353" t="s">
        <v>389</v>
      </c>
    </row>
    <row r="10" spans="1:19" s="286" customFormat="1" ht="30" customHeight="1">
      <c r="B10" s="347" t="s">
        <v>23</v>
      </c>
      <c r="C10" s="348"/>
      <c r="D10" s="348"/>
      <c r="E10" s="348"/>
      <c r="F10" s="348"/>
      <c r="G10" s="348"/>
      <c r="H10" s="348"/>
      <c r="I10" s="348"/>
      <c r="J10" s="348"/>
      <c r="K10" s="348"/>
      <c r="L10" s="348"/>
      <c r="M10" s="348"/>
      <c r="N10" s="348"/>
      <c r="O10" s="349">
        <f t="shared" ref="O10:O17" si="0">SUM(C10:N10)</f>
        <v>0</v>
      </c>
      <c r="P10" s="699" t="s">
        <v>24</v>
      </c>
      <c r="Q10" s="699"/>
      <c r="R10" s="699"/>
      <c r="S10" s="699"/>
    </row>
    <row r="11" spans="1:19" s="286" customFormat="1" ht="15.6">
      <c r="B11" s="347" t="s">
        <v>25</v>
      </c>
      <c r="C11" s="348"/>
      <c r="D11" s="348"/>
      <c r="E11" s="348"/>
      <c r="F11" s="348"/>
      <c r="G11" s="348"/>
      <c r="H11" s="348"/>
      <c r="I11" s="348"/>
      <c r="J11" s="348"/>
      <c r="K11" s="348"/>
      <c r="L11" s="348"/>
      <c r="M11" s="348"/>
      <c r="N11" s="348"/>
      <c r="O11" s="349">
        <f t="shared" si="0"/>
        <v>0</v>
      </c>
      <c r="P11" s="699" t="s">
        <v>564</v>
      </c>
      <c r="Q11" s="699"/>
      <c r="R11" s="699"/>
      <c r="S11" s="699"/>
    </row>
    <row r="12" spans="1:19" s="286" customFormat="1" ht="32.4" customHeight="1">
      <c r="B12" s="347" t="s">
        <v>26</v>
      </c>
      <c r="C12" s="348"/>
      <c r="D12" s="348"/>
      <c r="E12" s="348"/>
      <c r="F12" s="348"/>
      <c r="G12" s="348"/>
      <c r="H12" s="348"/>
      <c r="I12" s="348"/>
      <c r="J12" s="348"/>
      <c r="K12" s="348"/>
      <c r="L12" s="348"/>
      <c r="M12" s="348"/>
      <c r="N12" s="348"/>
      <c r="O12" s="349">
        <f t="shared" si="0"/>
        <v>0</v>
      </c>
      <c r="P12" s="699" t="s">
        <v>24</v>
      </c>
      <c r="Q12" s="699"/>
      <c r="R12" s="699"/>
      <c r="S12" s="699"/>
    </row>
    <row r="13" spans="1:19" s="286" customFormat="1" ht="15.6">
      <c r="B13" s="347" t="s">
        <v>27</v>
      </c>
      <c r="C13" s="348"/>
      <c r="D13" s="348"/>
      <c r="E13" s="348"/>
      <c r="F13" s="348"/>
      <c r="G13" s="348"/>
      <c r="H13" s="348"/>
      <c r="I13" s="348"/>
      <c r="J13" s="348"/>
      <c r="K13" s="348"/>
      <c r="L13" s="348"/>
      <c r="M13" s="348"/>
      <c r="N13" s="348"/>
      <c r="O13" s="349">
        <f t="shared" si="0"/>
        <v>0</v>
      </c>
      <c r="P13" s="699" t="s">
        <v>564</v>
      </c>
      <c r="Q13" s="699"/>
      <c r="R13" s="699"/>
      <c r="S13" s="699"/>
    </row>
    <row r="14" spans="1:19" s="286" customFormat="1" ht="29.4" customHeight="1">
      <c r="B14" s="347" t="s">
        <v>28</v>
      </c>
      <c r="C14" s="348"/>
      <c r="D14" s="348"/>
      <c r="E14" s="348"/>
      <c r="F14" s="348"/>
      <c r="G14" s="348"/>
      <c r="H14" s="348"/>
      <c r="I14" s="348"/>
      <c r="J14" s="348"/>
      <c r="K14" s="348"/>
      <c r="L14" s="348"/>
      <c r="M14" s="348"/>
      <c r="N14" s="348"/>
      <c r="O14" s="349">
        <f t="shared" si="0"/>
        <v>0</v>
      </c>
      <c r="P14" s="699" t="s">
        <v>29</v>
      </c>
      <c r="Q14" s="699"/>
      <c r="R14" s="699"/>
      <c r="S14" s="699"/>
    </row>
    <row r="15" spans="1:19" s="286" customFormat="1" ht="15.6">
      <c r="B15" s="347" t="s">
        <v>30</v>
      </c>
      <c r="C15" s="348"/>
      <c r="D15" s="348"/>
      <c r="E15" s="348"/>
      <c r="F15" s="348"/>
      <c r="G15" s="348"/>
      <c r="H15" s="348"/>
      <c r="I15" s="348"/>
      <c r="J15" s="348"/>
      <c r="K15" s="348"/>
      <c r="L15" s="348"/>
      <c r="M15" s="348"/>
      <c r="N15" s="348"/>
      <c r="O15" s="349">
        <f t="shared" si="0"/>
        <v>0</v>
      </c>
      <c r="P15" s="699" t="s">
        <v>31</v>
      </c>
      <c r="Q15" s="699"/>
      <c r="R15" s="699"/>
      <c r="S15" s="699"/>
    </row>
    <row r="16" spans="1:19" s="286" customFormat="1" ht="15.6">
      <c r="B16" s="347" t="s">
        <v>495</v>
      </c>
      <c r="C16" s="348"/>
      <c r="D16" s="348"/>
      <c r="E16" s="348"/>
      <c r="F16" s="348"/>
      <c r="G16" s="348"/>
      <c r="H16" s="348"/>
      <c r="I16" s="348"/>
      <c r="J16" s="348"/>
      <c r="K16" s="348"/>
      <c r="L16" s="348"/>
      <c r="M16" s="348"/>
      <c r="N16" s="348"/>
      <c r="O16" s="349">
        <f t="shared" si="0"/>
        <v>0</v>
      </c>
      <c r="P16" s="699" t="s">
        <v>507</v>
      </c>
      <c r="Q16" s="699"/>
      <c r="R16" s="699"/>
      <c r="S16" s="699"/>
    </row>
    <row r="17" spans="2:19" s="286" customFormat="1" ht="31.5" customHeight="1">
      <c r="B17" s="347" t="s">
        <v>135</v>
      </c>
      <c r="C17" s="348"/>
      <c r="D17" s="348"/>
      <c r="E17" s="348"/>
      <c r="F17" s="348"/>
      <c r="G17" s="348"/>
      <c r="H17" s="348"/>
      <c r="I17" s="348"/>
      <c r="J17" s="348"/>
      <c r="K17" s="348"/>
      <c r="L17" s="348"/>
      <c r="M17" s="348"/>
      <c r="N17" s="348"/>
      <c r="O17" s="349">
        <f t="shared" si="0"/>
        <v>0</v>
      </c>
      <c r="P17" s="698" t="s">
        <v>494</v>
      </c>
      <c r="Q17" s="698"/>
      <c r="R17" s="698"/>
      <c r="S17" s="698"/>
    </row>
    <row r="18" spans="2:19" s="286" customFormat="1" ht="15.6">
      <c r="B18" s="169"/>
      <c r="C18" s="169"/>
      <c r="D18" s="169"/>
      <c r="E18" s="169"/>
      <c r="F18" s="169"/>
      <c r="G18" s="169"/>
      <c r="H18" s="169"/>
      <c r="I18" s="169"/>
      <c r="J18" s="169"/>
      <c r="K18" s="169"/>
      <c r="L18" s="169"/>
      <c r="M18" s="169"/>
      <c r="N18" s="169"/>
      <c r="O18" s="169"/>
    </row>
    <row r="19" spans="2:19" s="286" customFormat="1" ht="43.2">
      <c r="B19" s="200" t="s">
        <v>934</v>
      </c>
      <c r="C19" s="346" t="s">
        <v>496</v>
      </c>
      <c r="D19" s="346" t="s">
        <v>15</v>
      </c>
      <c r="E19" s="346" t="s">
        <v>131</v>
      </c>
      <c r="F19" s="346" t="s">
        <v>132</v>
      </c>
      <c r="G19" s="346" t="s">
        <v>16</v>
      </c>
      <c r="H19" s="346" t="s">
        <v>17</v>
      </c>
      <c r="I19" s="346" t="s">
        <v>18</v>
      </c>
      <c r="J19" s="346" t="s">
        <v>518</v>
      </c>
      <c r="K19" s="346" t="s">
        <v>19</v>
      </c>
      <c r="L19" s="346" t="s">
        <v>20</v>
      </c>
      <c r="M19" s="346" t="s">
        <v>392</v>
      </c>
      <c r="N19" s="346" t="s">
        <v>134</v>
      </c>
      <c r="O19" s="346" t="s">
        <v>21</v>
      </c>
    </row>
    <row r="20" spans="2:19" s="286" customFormat="1" ht="15.6">
      <c r="B20" s="347" t="s">
        <v>115</v>
      </c>
      <c r="C20" s="348"/>
      <c r="D20" s="348"/>
      <c r="E20" s="348"/>
      <c r="F20" s="348"/>
      <c r="G20" s="348"/>
      <c r="H20" s="348"/>
      <c r="I20" s="348"/>
      <c r="J20" s="348"/>
      <c r="K20" s="348"/>
      <c r="L20" s="348"/>
      <c r="M20" s="348"/>
      <c r="N20" s="348"/>
      <c r="O20" s="349">
        <f t="shared" ref="O20:O41" si="1">SUM(C20:N20)</f>
        <v>0</v>
      </c>
    </row>
    <row r="21" spans="2:19" s="286" customFormat="1" ht="15.6">
      <c r="B21" s="347" t="s">
        <v>136</v>
      </c>
      <c r="C21" s="348"/>
      <c r="D21" s="348"/>
      <c r="E21" s="348"/>
      <c r="F21" s="348"/>
      <c r="G21" s="348"/>
      <c r="H21" s="348"/>
      <c r="I21" s="348"/>
      <c r="J21" s="348"/>
      <c r="K21" s="348"/>
      <c r="L21" s="348"/>
      <c r="M21" s="348"/>
      <c r="N21" s="348"/>
      <c r="O21" s="349">
        <f t="shared" si="1"/>
        <v>0</v>
      </c>
    </row>
    <row r="22" spans="2:19" s="286" customFormat="1" ht="15.6">
      <c r="B22" s="347" t="s">
        <v>32</v>
      </c>
      <c r="C22" s="348"/>
      <c r="D22" s="348"/>
      <c r="E22" s="348"/>
      <c r="F22" s="348"/>
      <c r="G22" s="348"/>
      <c r="H22" s="348"/>
      <c r="I22" s="348"/>
      <c r="J22" s="348"/>
      <c r="K22" s="348"/>
      <c r="L22" s="348"/>
      <c r="M22" s="348"/>
      <c r="N22" s="348"/>
      <c r="O22" s="349">
        <f t="shared" si="1"/>
        <v>0</v>
      </c>
    </row>
    <row r="23" spans="2:19" s="286" customFormat="1" ht="15.6">
      <c r="B23" s="347" t="s">
        <v>33</v>
      </c>
      <c r="C23" s="348"/>
      <c r="D23" s="348"/>
      <c r="E23" s="348"/>
      <c r="F23" s="348"/>
      <c r="G23" s="348"/>
      <c r="H23" s="348"/>
      <c r="I23" s="348"/>
      <c r="J23" s="348"/>
      <c r="K23" s="348"/>
      <c r="L23" s="348"/>
      <c r="M23" s="348"/>
      <c r="N23" s="348"/>
      <c r="O23" s="349">
        <f t="shared" si="1"/>
        <v>0</v>
      </c>
    </row>
    <row r="24" spans="2:19" s="286" customFormat="1" ht="15.6">
      <c r="B24" s="347" t="s">
        <v>34</v>
      </c>
      <c r="C24" s="348"/>
      <c r="D24" s="348"/>
      <c r="E24" s="348"/>
      <c r="F24" s="348"/>
      <c r="G24" s="348"/>
      <c r="H24" s="348"/>
      <c r="I24" s="348"/>
      <c r="J24" s="348"/>
      <c r="K24" s="348"/>
      <c r="L24" s="348"/>
      <c r="M24" s="348"/>
      <c r="N24" s="348"/>
      <c r="O24" s="349">
        <f t="shared" si="1"/>
        <v>0</v>
      </c>
    </row>
    <row r="25" spans="2:19" s="286" customFormat="1" ht="15.6">
      <c r="B25" s="347" t="s">
        <v>35</v>
      </c>
      <c r="C25" s="348"/>
      <c r="D25" s="348"/>
      <c r="E25" s="348"/>
      <c r="F25" s="348"/>
      <c r="G25" s="348"/>
      <c r="H25" s="348"/>
      <c r="I25" s="348"/>
      <c r="J25" s="348"/>
      <c r="K25" s="348"/>
      <c r="L25" s="348"/>
      <c r="M25" s="348"/>
      <c r="N25" s="348"/>
      <c r="O25" s="349">
        <f t="shared" si="1"/>
        <v>0</v>
      </c>
    </row>
    <row r="26" spans="2:19" s="286" customFormat="1" ht="15.6">
      <c r="B26" s="347" t="s">
        <v>36</v>
      </c>
      <c r="C26" s="348"/>
      <c r="D26" s="348"/>
      <c r="E26" s="348"/>
      <c r="F26" s="348"/>
      <c r="G26" s="348"/>
      <c r="H26" s="348"/>
      <c r="I26" s="348"/>
      <c r="J26" s="348"/>
      <c r="K26" s="348"/>
      <c r="L26" s="348"/>
      <c r="M26" s="348"/>
      <c r="N26" s="348"/>
      <c r="O26" s="349">
        <f t="shared" si="1"/>
        <v>0</v>
      </c>
    </row>
    <row r="27" spans="2:19" s="286" customFormat="1" ht="15.6">
      <c r="B27" s="347" t="s">
        <v>37</v>
      </c>
      <c r="C27" s="348"/>
      <c r="D27" s="348"/>
      <c r="E27" s="348"/>
      <c r="F27" s="348"/>
      <c r="G27" s="348"/>
      <c r="H27" s="348"/>
      <c r="I27" s="348"/>
      <c r="J27" s="348"/>
      <c r="K27" s="348"/>
      <c r="L27" s="348"/>
      <c r="M27" s="348"/>
      <c r="N27" s="348"/>
      <c r="O27" s="349">
        <f t="shared" si="1"/>
        <v>0</v>
      </c>
    </row>
    <row r="28" spans="2:19" s="286" customFormat="1" ht="15.6">
      <c r="B28" s="347" t="s">
        <v>38</v>
      </c>
      <c r="C28" s="348"/>
      <c r="D28" s="348"/>
      <c r="E28" s="348"/>
      <c r="F28" s="348"/>
      <c r="G28" s="348"/>
      <c r="H28" s="348"/>
      <c r="I28" s="348"/>
      <c r="J28" s="348"/>
      <c r="K28" s="348"/>
      <c r="L28" s="348"/>
      <c r="M28" s="348"/>
      <c r="N28" s="348"/>
      <c r="O28" s="349">
        <f t="shared" si="1"/>
        <v>0</v>
      </c>
    </row>
    <row r="29" spans="2:19" s="286" customFormat="1" ht="15.6">
      <c r="B29" s="347" t="s">
        <v>39</v>
      </c>
      <c r="C29" s="348"/>
      <c r="D29" s="348"/>
      <c r="E29" s="348"/>
      <c r="F29" s="348"/>
      <c r="G29" s="348"/>
      <c r="H29" s="348"/>
      <c r="I29" s="348"/>
      <c r="J29" s="348"/>
      <c r="K29" s="348"/>
      <c r="L29" s="348"/>
      <c r="M29" s="348"/>
      <c r="N29" s="348"/>
      <c r="O29" s="349">
        <f t="shared" si="1"/>
        <v>0</v>
      </c>
    </row>
    <row r="30" spans="2:19" s="286" customFormat="1" ht="15.6">
      <c r="B30" s="347" t="s">
        <v>40</v>
      </c>
      <c r="C30" s="348"/>
      <c r="D30" s="348"/>
      <c r="E30" s="348"/>
      <c r="F30" s="348"/>
      <c r="G30" s="348"/>
      <c r="H30" s="348"/>
      <c r="I30" s="348"/>
      <c r="J30" s="348"/>
      <c r="K30" s="348"/>
      <c r="L30" s="348"/>
      <c r="M30" s="348"/>
      <c r="N30" s="348"/>
      <c r="O30" s="349">
        <f t="shared" si="1"/>
        <v>0</v>
      </c>
    </row>
    <row r="31" spans="2:19" s="286" customFormat="1" ht="15.6">
      <c r="B31" s="347" t="s">
        <v>41</v>
      </c>
      <c r="C31" s="348"/>
      <c r="D31" s="348"/>
      <c r="E31" s="348"/>
      <c r="F31" s="348"/>
      <c r="G31" s="348"/>
      <c r="H31" s="348"/>
      <c r="I31" s="348"/>
      <c r="J31" s="348"/>
      <c r="K31" s="348"/>
      <c r="L31" s="348"/>
      <c r="M31" s="348"/>
      <c r="N31" s="348"/>
      <c r="O31" s="349">
        <f t="shared" si="1"/>
        <v>0</v>
      </c>
    </row>
    <row r="32" spans="2:19" s="286" customFormat="1" ht="15.6">
      <c r="B32" s="347" t="s">
        <v>42</v>
      </c>
      <c r="C32" s="348"/>
      <c r="D32" s="348"/>
      <c r="E32" s="348"/>
      <c r="F32" s="348"/>
      <c r="G32" s="348"/>
      <c r="H32" s="348"/>
      <c r="I32" s="348"/>
      <c r="J32" s="348"/>
      <c r="K32" s="348"/>
      <c r="L32" s="348"/>
      <c r="M32" s="348"/>
      <c r="N32" s="348"/>
      <c r="O32" s="349">
        <f t="shared" si="1"/>
        <v>0</v>
      </c>
    </row>
    <row r="33" spans="2:15" s="286" customFormat="1" ht="15.6">
      <c r="B33" s="347" t="s">
        <v>43</v>
      </c>
      <c r="C33" s="348"/>
      <c r="D33" s="348"/>
      <c r="E33" s="348"/>
      <c r="F33" s="348"/>
      <c r="G33" s="348"/>
      <c r="H33" s="348"/>
      <c r="I33" s="348"/>
      <c r="J33" s="348"/>
      <c r="K33" s="348"/>
      <c r="L33" s="348"/>
      <c r="M33" s="348"/>
      <c r="N33" s="348"/>
      <c r="O33" s="349">
        <f t="shared" si="1"/>
        <v>0</v>
      </c>
    </row>
    <row r="34" spans="2:15" s="286" customFormat="1" ht="15.6">
      <c r="B34" s="347" t="s">
        <v>44</v>
      </c>
      <c r="C34" s="348"/>
      <c r="D34" s="348"/>
      <c r="E34" s="348"/>
      <c r="F34" s="348"/>
      <c r="G34" s="348"/>
      <c r="H34" s="348"/>
      <c r="I34" s="348"/>
      <c r="J34" s="348"/>
      <c r="K34" s="348"/>
      <c r="L34" s="348"/>
      <c r="M34" s="348"/>
      <c r="N34" s="348"/>
      <c r="O34" s="349">
        <f t="shared" si="1"/>
        <v>0</v>
      </c>
    </row>
    <row r="35" spans="2:15" s="286" customFormat="1" ht="15.6">
      <c r="B35" s="347" t="s">
        <v>45</v>
      </c>
      <c r="C35" s="348"/>
      <c r="D35" s="348"/>
      <c r="E35" s="348"/>
      <c r="F35" s="348"/>
      <c r="G35" s="348"/>
      <c r="H35" s="348"/>
      <c r="I35" s="348"/>
      <c r="J35" s="348"/>
      <c r="K35" s="348"/>
      <c r="L35" s="348"/>
      <c r="M35" s="348"/>
      <c r="N35" s="348"/>
      <c r="O35" s="349">
        <f t="shared" si="1"/>
        <v>0</v>
      </c>
    </row>
    <row r="36" spans="2:15" s="286" customFormat="1" ht="15.6">
      <c r="B36" s="347" t="s">
        <v>46</v>
      </c>
      <c r="C36" s="348"/>
      <c r="D36" s="348"/>
      <c r="E36" s="348"/>
      <c r="F36" s="348"/>
      <c r="G36" s="348"/>
      <c r="H36" s="348"/>
      <c r="I36" s="348"/>
      <c r="J36" s="348"/>
      <c r="K36" s="348"/>
      <c r="L36" s="348"/>
      <c r="M36" s="348"/>
      <c r="N36" s="348"/>
      <c r="O36" s="349">
        <f t="shared" si="1"/>
        <v>0</v>
      </c>
    </row>
    <row r="37" spans="2:15" s="286" customFormat="1" ht="15.6">
      <c r="B37" s="347" t="s">
        <v>47</v>
      </c>
      <c r="C37" s="348"/>
      <c r="D37" s="348"/>
      <c r="E37" s="348"/>
      <c r="F37" s="348"/>
      <c r="G37" s="348"/>
      <c r="H37" s="348"/>
      <c r="I37" s="348"/>
      <c r="J37" s="348"/>
      <c r="K37" s="348"/>
      <c r="L37" s="348"/>
      <c r="M37" s="348"/>
      <c r="N37" s="348"/>
      <c r="O37" s="349">
        <f t="shared" si="1"/>
        <v>0</v>
      </c>
    </row>
    <row r="38" spans="2:15" s="286" customFormat="1" ht="15.6">
      <c r="B38" s="347" t="s">
        <v>48</v>
      </c>
      <c r="C38" s="348"/>
      <c r="D38" s="348"/>
      <c r="E38" s="348"/>
      <c r="F38" s="348"/>
      <c r="G38" s="348"/>
      <c r="H38" s="348"/>
      <c r="I38" s="348"/>
      <c r="J38" s="348"/>
      <c r="K38" s="348"/>
      <c r="L38" s="348"/>
      <c r="M38" s="348"/>
      <c r="N38" s="348"/>
      <c r="O38" s="349">
        <f t="shared" si="1"/>
        <v>0</v>
      </c>
    </row>
    <row r="39" spans="2:15" s="286" customFormat="1" ht="15.6">
      <c r="B39" s="347" t="s">
        <v>49</v>
      </c>
      <c r="C39" s="348"/>
      <c r="D39" s="348"/>
      <c r="E39" s="348"/>
      <c r="F39" s="348"/>
      <c r="G39" s="348"/>
      <c r="H39" s="348"/>
      <c r="I39" s="348"/>
      <c r="J39" s="348"/>
      <c r="K39" s="348"/>
      <c r="L39" s="348"/>
      <c r="M39" s="348"/>
      <c r="N39" s="348"/>
      <c r="O39" s="349">
        <f t="shared" si="1"/>
        <v>0</v>
      </c>
    </row>
    <row r="40" spans="2:15" s="286" customFormat="1" ht="15.6">
      <c r="B40" s="347" t="s">
        <v>50</v>
      </c>
      <c r="C40" s="348"/>
      <c r="D40" s="348"/>
      <c r="E40" s="348"/>
      <c r="F40" s="348"/>
      <c r="G40" s="348"/>
      <c r="H40" s="348"/>
      <c r="I40" s="348"/>
      <c r="J40" s="348"/>
      <c r="K40" s="348"/>
      <c r="L40" s="348"/>
      <c r="M40" s="348"/>
      <c r="N40" s="348"/>
      <c r="O40" s="349">
        <f t="shared" si="1"/>
        <v>0</v>
      </c>
    </row>
    <row r="41" spans="2:15" s="286" customFormat="1" ht="15.6">
      <c r="B41" s="347" t="s">
        <v>51</v>
      </c>
      <c r="C41" s="348"/>
      <c r="D41" s="348"/>
      <c r="E41" s="348"/>
      <c r="F41" s="348"/>
      <c r="G41" s="348"/>
      <c r="H41" s="348"/>
      <c r="I41" s="348"/>
      <c r="J41" s="348"/>
      <c r="K41" s="348"/>
      <c r="L41" s="348"/>
      <c r="M41" s="348"/>
      <c r="N41" s="348"/>
      <c r="O41" s="349">
        <f t="shared" si="1"/>
        <v>0</v>
      </c>
    </row>
    <row r="42" spans="2:15" s="286" customFormat="1" ht="15.6">
      <c r="B42" s="354" t="s">
        <v>52</v>
      </c>
      <c r="C42" s="349">
        <f t="shared" ref="C42:O42" si="2">SUM(C20:C41)</f>
        <v>0</v>
      </c>
      <c r="D42" s="349">
        <f t="shared" si="2"/>
        <v>0</v>
      </c>
      <c r="E42" s="349">
        <f t="shared" si="2"/>
        <v>0</v>
      </c>
      <c r="F42" s="349">
        <f t="shared" si="2"/>
        <v>0</v>
      </c>
      <c r="G42" s="349">
        <f t="shared" si="2"/>
        <v>0</v>
      </c>
      <c r="H42" s="349">
        <f t="shared" si="2"/>
        <v>0</v>
      </c>
      <c r="I42" s="349">
        <f t="shared" si="2"/>
        <v>0</v>
      </c>
      <c r="J42" s="349">
        <f t="shared" si="2"/>
        <v>0</v>
      </c>
      <c r="K42" s="349">
        <f t="shared" si="2"/>
        <v>0</v>
      </c>
      <c r="L42" s="355">
        <f t="shared" si="2"/>
        <v>0</v>
      </c>
      <c r="M42" s="355">
        <f t="shared" si="2"/>
        <v>0</v>
      </c>
      <c r="N42" s="349">
        <f t="shared" si="2"/>
        <v>0</v>
      </c>
      <c r="O42" s="349">
        <f t="shared" si="2"/>
        <v>0</v>
      </c>
    </row>
    <row r="43" spans="2:15" s="286" customFormat="1" ht="15.6"/>
    <row r="44" spans="2:15" s="286" customFormat="1" ht="15.6"/>
    <row r="45" spans="2:15" s="286" customFormat="1" ht="15.6"/>
    <row r="46" spans="2:15" s="286" customFormat="1" ht="15.6"/>
    <row r="47" spans="2:15" s="286" customFormat="1" ht="15.6"/>
  </sheetData>
  <sheetProtection password="C08A" sheet="1" objects="1" scenarios="1" selectLockedCells="1"/>
  <mergeCells count="10">
    <mergeCell ref="B1:I1"/>
    <mergeCell ref="B3:N3"/>
    <mergeCell ref="P10:S10"/>
    <mergeCell ref="P11:S11"/>
    <mergeCell ref="P12:S12"/>
    <mergeCell ref="P17:S17"/>
    <mergeCell ref="P16:S16"/>
    <mergeCell ref="P14:S14"/>
    <mergeCell ref="P13:S13"/>
    <mergeCell ref="P15:S15"/>
  </mergeCells>
  <dataValidations xWindow="696" yWindow="463" count="1">
    <dataValidation type="whole" operator="greaterThanOrEqual" allowBlank="1" showInputMessage="1" showErrorMessage="1" errorTitle="Numeric Cell" error="This cell will only accept numbers" promptTitle="Numeric Cell" prompt="Please enter a numeric value" sqref="C20:N41 C10:N17 C6:N7">
      <formula1>0</formula1>
    </dataValidation>
  </dataValidations>
  <hyperlinks>
    <hyperlink ref="P9" location="'ICD10 Codes'!A1" display="ICD10 Main Codes - To view definitions of these codes, please click here"/>
  </hyperlinks>
  <pageMargins left="0.70866141732283472" right="0.70866141732283472" top="0.74803149606299213" bottom="0.74803149606299213" header="0.31496062992125984" footer="0.31496062992125984"/>
  <pageSetup paperSize="9" scale="36" orientation="landscape" r:id="rId1"/>
  <headerFooter>
    <oddFooter>Page &amp;P&amp;R&amp;A</oddFooter>
  </headerFooter>
  <rowBreaks count="1" manualBreakCount="1">
    <brk id="18" max="16383"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D73"/>
  <sheetViews>
    <sheetView topLeftCell="A67" zoomScale="70" zoomScaleNormal="70" workbookViewId="0">
      <selection activeCell="L73" sqref="L73:M73"/>
    </sheetView>
  </sheetViews>
  <sheetFormatPr defaultColWidth="9.109375" defaultRowHeight="14.4"/>
  <cols>
    <col min="1" max="1" width="75.88671875" style="169" customWidth="1"/>
    <col min="2" max="2" width="17.109375" style="169" customWidth="1"/>
    <col min="3" max="3" width="15.5546875" style="169" customWidth="1"/>
    <col min="4" max="4" width="14.33203125" style="169" customWidth="1"/>
    <col min="5" max="5" width="16.33203125" style="169" customWidth="1"/>
    <col min="6" max="6" width="14.88671875" style="169" customWidth="1"/>
    <col min="7" max="7" width="13.33203125" style="169" customWidth="1"/>
    <col min="8" max="8" width="18.33203125" style="169" customWidth="1"/>
    <col min="9" max="9" width="13.88671875" style="169" customWidth="1"/>
    <col min="10" max="10" width="21.109375" style="169" customWidth="1"/>
    <col min="11" max="11" width="16.33203125" style="169" customWidth="1"/>
    <col min="12" max="12" width="23.6640625" style="169" customWidth="1"/>
    <col min="13" max="13" width="29.6640625" style="169" customWidth="1"/>
    <col min="14" max="14" width="11.109375" style="169" customWidth="1"/>
    <col min="15" max="15" width="75.44140625" style="251" customWidth="1"/>
    <col min="16" max="16384" width="9.109375" style="169"/>
  </cols>
  <sheetData>
    <row r="1" spans="1:16" ht="23.4">
      <c r="A1" s="712" t="s">
        <v>84</v>
      </c>
      <c r="B1" s="712"/>
      <c r="C1" s="492"/>
      <c r="D1" s="492"/>
      <c r="E1" s="492"/>
      <c r="F1" s="492"/>
      <c r="G1" s="250"/>
    </row>
    <row r="2" spans="1:16" ht="23.4">
      <c r="A2" s="489" t="s">
        <v>685</v>
      </c>
      <c r="B2" s="252"/>
      <c r="C2" s="252"/>
      <c r="D2" s="252"/>
      <c r="E2" s="252"/>
      <c r="F2" s="252"/>
      <c r="G2" s="250"/>
    </row>
    <row r="3" spans="1:16" s="254" customFormat="1" ht="42.75" customHeight="1">
      <c r="A3" s="253" t="s">
        <v>138</v>
      </c>
      <c r="O3" s="251"/>
    </row>
    <row r="4" spans="1:16" ht="64.5" customHeight="1" thickBot="1">
      <c r="A4" s="255" t="s">
        <v>83</v>
      </c>
      <c r="B4" s="256" t="s">
        <v>498</v>
      </c>
      <c r="C4" s="256" t="s">
        <v>499</v>
      </c>
      <c r="D4" s="256" t="s">
        <v>500</v>
      </c>
      <c r="E4" s="256" t="s">
        <v>131</v>
      </c>
      <c r="F4" s="256" t="s">
        <v>132</v>
      </c>
      <c r="G4" s="256" t="s">
        <v>501</v>
      </c>
      <c r="H4" s="256" t="s">
        <v>502</v>
      </c>
      <c r="I4" s="256" t="s">
        <v>503</v>
      </c>
      <c r="J4" s="256" t="s">
        <v>504</v>
      </c>
      <c r="K4" s="256" t="s">
        <v>505</v>
      </c>
      <c r="L4" s="256" t="s">
        <v>392</v>
      </c>
      <c r="M4" s="256" t="s">
        <v>137</v>
      </c>
      <c r="N4" s="257" t="s">
        <v>686</v>
      </c>
    </row>
    <row r="5" spans="1:16" ht="15.6">
      <c r="A5" s="258" t="s">
        <v>542</v>
      </c>
      <c r="B5" s="259">
        <v>77</v>
      </c>
      <c r="C5" s="260"/>
      <c r="D5" s="260"/>
      <c r="E5" s="259">
        <v>0</v>
      </c>
      <c r="F5" s="259">
        <v>0</v>
      </c>
      <c r="G5" s="259">
        <v>34</v>
      </c>
      <c r="H5" s="259">
        <v>0</v>
      </c>
      <c r="I5" s="259">
        <v>0</v>
      </c>
      <c r="J5" s="259">
        <v>10</v>
      </c>
      <c r="K5" s="259">
        <v>10</v>
      </c>
      <c r="L5" s="259">
        <v>8</v>
      </c>
      <c r="M5" s="259">
        <v>25</v>
      </c>
      <c r="N5" s="261">
        <f>SUM(E5:M5)+B5</f>
        <v>164</v>
      </c>
    </row>
    <row r="6" spans="1:16" ht="31.2">
      <c r="A6" s="258" t="s">
        <v>805</v>
      </c>
      <c r="B6" s="259"/>
      <c r="C6" s="260"/>
      <c r="D6" s="260"/>
      <c r="E6" s="259"/>
      <c r="F6" s="259"/>
      <c r="G6" s="259"/>
      <c r="H6" s="259"/>
      <c r="I6" s="259"/>
      <c r="J6" s="259"/>
      <c r="K6" s="259"/>
      <c r="L6" s="259">
        <v>7</v>
      </c>
      <c r="M6" s="259">
        <v>14</v>
      </c>
      <c r="N6" s="262">
        <f>SUM(E6:M6)+B6</f>
        <v>21</v>
      </c>
      <c r="O6" s="715" t="s">
        <v>555</v>
      </c>
      <c r="P6" s="716"/>
    </row>
    <row r="7" spans="1:16" ht="31.2">
      <c r="A7" s="258" t="s">
        <v>418</v>
      </c>
      <c r="B7" s="259">
        <v>62</v>
      </c>
      <c r="C7" s="259"/>
      <c r="D7" s="259"/>
      <c r="E7" s="259">
        <v>0</v>
      </c>
      <c r="F7" s="259">
        <v>0</v>
      </c>
      <c r="G7" s="259">
        <v>21</v>
      </c>
      <c r="H7" s="259"/>
      <c r="I7" s="259"/>
      <c r="J7" s="259">
        <v>2</v>
      </c>
      <c r="K7" s="259">
        <v>1</v>
      </c>
      <c r="L7" s="259">
        <v>1</v>
      </c>
      <c r="M7" s="259">
        <v>0</v>
      </c>
      <c r="N7" s="262">
        <f>SUM(E7:M7)+B7</f>
        <v>87</v>
      </c>
      <c r="O7" s="263"/>
      <c r="P7" s="264"/>
    </row>
    <row r="8" spans="1:16" ht="15.6">
      <c r="A8" s="258" t="s">
        <v>521</v>
      </c>
      <c r="B8" s="259">
        <v>33</v>
      </c>
      <c r="C8" s="260"/>
      <c r="D8" s="260"/>
      <c r="E8" s="259">
        <v>0</v>
      </c>
      <c r="F8" s="259">
        <v>0</v>
      </c>
      <c r="G8" s="259">
        <v>36</v>
      </c>
      <c r="H8" s="259">
        <v>0</v>
      </c>
      <c r="I8" s="259">
        <v>0</v>
      </c>
      <c r="J8" s="259">
        <v>9</v>
      </c>
      <c r="K8" s="259">
        <v>47</v>
      </c>
      <c r="L8" s="259">
        <v>9</v>
      </c>
      <c r="M8" s="259">
        <v>28</v>
      </c>
      <c r="N8" s="262">
        <f>SUM(E8:M8)+B8</f>
        <v>162</v>
      </c>
      <c r="P8" s="264"/>
    </row>
    <row r="9" spans="1:16" ht="16.2" thickBot="1">
      <c r="A9" s="258" t="s">
        <v>522</v>
      </c>
      <c r="B9" s="259"/>
      <c r="C9" s="260"/>
      <c r="D9" s="260"/>
      <c r="E9" s="259"/>
      <c r="F9" s="259"/>
      <c r="G9" s="259"/>
      <c r="H9" s="259"/>
      <c r="I9" s="259"/>
      <c r="J9" s="259"/>
      <c r="K9" s="259"/>
      <c r="L9" s="259">
        <v>0</v>
      </c>
      <c r="M9" s="259">
        <v>0</v>
      </c>
      <c r="N9" s="265">
        <f>SUM(E9:M9)+B9</f>
        <v>0</v>
      </c>
      <c r="P9" s="264"/>
    </row>
    <row r="10" spans="1:16" ht="16.2" thickBot="1">
      <c r="A10" s="255" t="s">
        <v>54</v>
      </c>
      <c r="B10" s="256"/>
      <c r="C10" s="256"/>
      <c r="D10" s="256"/>
      <c r="E10" s="256"/>
      <c r="F10" s="256"/>
      <c r="G10" s="256"/>
      <c r="H10" s="256"/>
      <c r="I10" s="256"/>
      <c r="J10" s="256"/>
      <c r="K10" s="256"/>
      <c r="L10" s="256"/>
      <c r="M10" s="266"/>
      <c r="N10" s="267"/>
      <c r="P10" s="264"/>
    </row>
    <row r="11" spans="1:16" ht="46.2" customHeight="1">
      <c r="A11" s="258" t="s">
        <v>523</v>
      </c>
      <c r="B11" s="259">
        <v>2037</v>
      </c>
      <c r="C11" s="260"/>
      <c r="D11" s="260"/>
      <c r="E11" s="259">
        <v>0</v>
      </c>
      <c r="F11" s="259">
        <v>0</v>
      </c>
      <c r="G11" s="259">
        <v>9502</v>
      </c>
      <c r="H11" s="259">
        <v>0</v>
      </c>
      <c r="I11" s="259">
        <v>0</v>
      </c>
      <c r="J11" s="259">
        <v>3672</v>
      </c>
      <c r="K11" s="259">
        <v>11353</v>
      </c>
      <c r="L11" s="259">
        <v>3566</v>
      </c>
      <c r="M11" s="259">
        <v>5722</v>
      </c>
      <c r="N11" s="261">
        <f>SUM(E11:M11)+B11</f>
        <v>35852</v>
      </c>
      <c r="O11" s="702" t="s">
        <v>560</v>
      </c>
      <c r="P11" s="703"/>
    </row>
    <row r="12" spans="1:16" ht="18.75" customHeight="1">
      <c r="A12" s="258" t="s">
        <v>524</v>
      </c>
      <c r="B12" s="259"/>
      <c r="C12" s="260"/>
      <c r="D12" s="260"/>
      <c r="E12" s="259"/>
      <c r="F12" s="259"/>
      <c r="G12" s="259"/>
      <c r="H12" s="259"/>
      <c r="I12" s="259"/>
      <c r="J12" s="259"/>
      <c r="K12" s="259"/>
      <c r="L12" s="259">
        <v>2847</v>
      </c>
      <c r="M12" s="259">
        <v>4937</v>
      </c>
      <c r="N12" s="262">
        <f>SUM(E12:M12)+B12</f>
        <v>7784</v>
      </c>
      <c r="O12" s="702" t="s">
        <v>515</v>
      </c>
      <c r="P12" s="703"/>
    </row>
    <row r="13" spans="1:16" ht="16.2" thickBot="1">
      <c r="A13" s="258" t="s">
        <v>525</v>
      </c>
      <c r="B13" s="259"/>
      <c r="C13" s="260"/>
      <c r="D13" s="260"/>
      <c r="E13" s="259"/>
      <c r="F13" s="259"/>
      <c r="G13" s="259"/>
      <c r="H13" s="259"/>
      <c r="I13" s="259"/>
      <c r="J13" s="259"/>
      <c r="K13" s="259"/>
      <c r="L13" s="259">
        <v>3487</v>
      </c>
      <c r="M13" s="259">
        <v>4937</v>
      </c>
      <c r="N13" s="265">
        <f>SUM(E13:M13)+B13</f>
        <v>8424</v>
      </c>
      <c r="P13" s="264"/>
    </row>
    <row r="14" spans="1:16" ht="16.2" thickBot="1">
      <c r="A14" s="255" t="s">
        <v>82</v>
      </c>
      <c r="B14" s="256"/>
      <c r="C14" s="256"/>
      <c r="D14" s="256"/>
      <c r="E14" s="256"/>
      <c r="F14" s="256"/>
      <c r="G14" s="256"/>
      <c r="H14" s="256"/>
      <c r="I14" s="256"/>
      <c r="J14" s="256"/>
      <c r="K14" s="256"/>
      <c r="L14" s="256"/>
      <c r="M14" s="266"/>
      <c r="N14" s="267"/>
      <c r="P14" s="264"/>
    </row>
    <row r="15" spans="1:16" ht="50.4" customHeight="1">
      <c r="A15" s="258" t="s">
        <v>526</v>
      </c>
      <c r="B15" s="259">
        <v>1</v>
      </c>
      <c r="C15" s="260"/>
      <c r="D15" s="260"/>
      <c r="E15" s="259">
        <v>0</v>
      </c>
      <c r="F15" s="259">
        <v>0</v>
      </c>
      <c r="G15" s="259">
        <v>9</v>
      </c>
      <c r="H15" s="259">
        <v>0</v>
      </c>
      <c r="I15" s="259">
        <v>0</v>
      </c>
      <c r="J15" s="259">
        <v>3</v>
      </c>
      <c r="K15" s="259">
        <v>14</v>
      </c>
      <c r="L15" s="259">
        <v>1</v>
      </c>
      <c r="M15" s="259">
        <v>19</v>
      </c>
      <c r="N15" s="261">
        <f>SUM(E15:M15)+B15</f>
        <v>47</v>
      </c>
      <c r="O15" s="704" t="s">
        <v>995</v>
      </c>
      <c r="P15" s="705"/>
    </row>
    <row r="16" spans="1:16" ht="37.5" customHeight="1">
      <c r="A16" s="258" t="s">
        <v>408</v>
      </c>
      <c r="B16" s="259"/>
      <c r="C16" s="260"/>
      <c r="D16" s="260"/>
      <c r="E16" s="259"/>
      <c r="F16" s="259"/>
      <c r="G16" s="259"/>
      <c r="H16" s="259"/>
      <c r="I16" s="259"/>
      <c r="J16" s="259"/>
      <c r="K16" s="259"/>
      <c r="L16" s="259"/>
      <c r="M16" s="259"/>
      <c r="N16" s="262">
        <f>SUM(E16:M16)+B16</f>
        <v>0</v>
      </c>
      <c r="O16" s="705" t="s">
        <v>561</v>
      </c>
      <c r="P16" s="706"/>
    </row>
    <row r="17" spans="1:30" ht="30.75" customHeight="1">
      <c r="A17" s="258" t="s">
        <v>409</v>
      </c>
      <c r="B17" s="259"/>
      <c r="C17" s="260"/>
      <c r="D17" s="260"/>
      <c r="E17" s="259"/>
      <c r="F17" s="259"/>
      <c r="G17" s="259"/>
      <c r="H17" s="259"/>
      <c r="I17" s="259"/>
      <c r="J17" s="259"/>
      <c r="K17" s="259"/>
      <c r="L17" s="259"/>
      <c r="M17" s="259"/>
      <c r="N17" s="262">
        <f>SUM(E17:M17)+B17</f>
        <v>0</v>
      </c>
      <c r="O17" s="705" t="s">
        <v>562</v>
      </c>
      <c r="P17" s="706"/>
    </row>
    <row r="18" spans="1:30" ht="30" customHeight="1" thickBot="1">
      <c r="A18" s="258" t="s">
        <v>454</v>
      </c>
      <c r="B18" s="259"/>
      <c r="C18" s="268"/>
      <c r="D18" s="268"/>
      <c r="E18" s="259"/>
      <c r="F18" s="259"/>
      <c r="G18" s="259"/>
      <c r="H18" s="259"/>
      <c r="I18" s="259"/>
      <c r="J18" s="259"/>
      <c r="K18" s="259"/>
      <c r="L18" s="259"/>
      <c r="M18" s="259"/>
      <c r="N18" s="269">
        <f>SUM(E18:M18)+B18</f>
        <v>0</v>
      </c>
      <c r="O18" s="705" t="s">
        <v>563</v>
      </c>
      <c r="P18" s="706"/>
    </row>
    <row r="19" spans="1:30" ht="16.2" thickBot="1">
      <c r="A19" s="270" t="s">
        <v>436</v>
      </c>
      <c r="B19" s="271">
        <f>SUM(B16:B18)</f>
        <v>0</v>
      </c>
      <c r="C19" s="272">
        <f>SUM(C16:C18)</f>
        <v>0</v>
      </c>
      <c r="D19" s="272">
        <f t="shared" ref="D19:M19" si="0">SUM(D16:D18)</f>
        <v>0</v>
      </c>
      <c r="E19" s="272">
        <f t="shared" si="0"/>
        <v>0</v>
      </c>
      <c r="F19" s="272">
        <f t="shared" si="0"/>
        <v>0</v>
      </c>
      <c r="G19" s="272">
        <f t="shared" si="0"/>
        <v>0</v>
      </c>
      <c r="H19" s="272">
        <f t="shared" si="0"/>
        <v>0</v>
      </c>
      <c r="I19" s="272">
        <f t="shared" si="0"/>
        <v>0</v>
      </c>
      <c r="J19" s="272">
        <f t="shared" si="0"/>
        <v>0</v>
      </c>
      <c r="K19" s="272">
        <f t="shared" si="0"/>
        <v>0</v>
      </c>
      <c r="L19" s="272">
        <f t="shared" si="0"/>
        <v>0</v>
      </c>
      <c r="M19" s="273">
        <f t="shared" si="0"/>
        <v>0</v>
      </c>
      <c r="N19" s="274">
        <f>SUM(E19:M19)+B19</f>
        <v>0</v>
      </c>
      <c r="P19" s="264"/>
    </row>
    <row r="20" spans="1:30" ht="15.6">
      <c r="A20" s="255" t="s">
        <v>58</v>
      </c>
      <c r="B20" s="275"/>
      <c r="C20" s="275"/>
      <c r="D20" s="275"/>
      <c r="E20" s="275"/>
      <c r="F20" s="275"/>
      <c r="G20" s="275"/>
      <c r="H20" s="275"/>
      <c r="I20" s="275"/>
      <c r="J20" s="275"/>
      <c r="K20" s="275"/>
      <c r="L20" s="275"/>
      <c r="M20" s="276"/>
      <c r="N20" s="277"/>
      <c r="P20" s="264"/>
    </row>
    <row r="21" spans="1:30" ht="15.6">
      <c r="A21" s="278" t="s">
        <v>57</v>
      </c>
      <c r="B21" s="279"/>
      <c r="C21" s="279"/>
      <c r="D21" s="279"/>
      <c r="E21" s="279"/>
      <c r="F21" s="280"/>
      <c r="G21" s="279"/>
      <c r="H21" s="279"/>
      <c r="I21" s="279"/>
      <c r="J21" s="279"/>
      <c r="K21" s="279"/>
      <c r="L21" s="279"/>
      <c r="M21" s="279"/>
      <c r="N21" s="281"/>
      <c r="P21" s="264"/>
    </row>
    <row r="22" spans="1:30" ht="15" customHeight="1">
      <c r="A22" s="258" t="s">
        <v>543</v>
      </c>
      <c r="B22" s="282">
        <v>32.549999999999997</v>
      </c>
      <c r="C22" s="283"/>
      <c r="D22" s="283"/>
      <c r="E22" s="282">
        <v>0</v>
      </c>
      <c r="F22" s="282">
        <v>0</v>
      </c>
      <c r="G22" s="282">
        <v>154</v>
      </c>
      <c r="H22" s="282">
        <v>0</v>
      </c>
      <c r="I22" s="282">
        <v>0</v>
      </c>
      <c r="J22" s="282">
        <v>360</v>
      </c>
      <c r="K22" s="282">
        <v>666</v>
      </c>
      <c r="L22" s="282">
        <v>349</v>
      </c>
      <c r="M22" s="284">
        <v>314</v>
      </c>
      <c r="N22" s="281"/>
      <c r="O22" s="705" t="s">
        <v>806</v>
      </c>
      <c r="P22" s="706"/>
    </row>
    <row r="23" spans="1:30" ht="15.6">
      <c r="A23" s="258" t="s">
        <v>544</v>
      </c>
      <c r="B23" s="282"/>
      <c r="C23" s="283"/>
      <c r="D23" s="283"/>
      <c r="E23" s="282"/>
      <c r="F23" s="282"/>
      <c r="G23" s="282"/>
      <c r="H23" s="282"/>
      <c r="I23" s="282"/>
      <c r="J23" s="282"/>
      <c r="K23" s="282"/>
      <c r="L23" s="282">
        <v>242</v>
      </c>
      <c r="M23" s="284">
        <v>46</v>
      </c>
      <c r="N23" s="281"/>
      <c r="O23" s="705"/>
      <c r="P23" s="706"/>
    </row>
    <row r="24" spans="1:30" ht="31.2">
      <c r="A24" s="258" t="s">
        <v>545</v>
      </c>
      <c r="B24" s="282"/>
      <c r="C24" s="283"/>
      <c r="D24" s="283"/>
      <c r="E24" s="282"/>
      <c r="F24" s="282"/>
      <c r="G24" s="282"/>
      <c r="H24" s="282"/>
      <c r="I24" s="282"/>
      <c r="J24" s="282"/>
      <c r="K24" s="282"/>
      <c r="L24" s="282"/>
      <c r="M24" s="284"/>
      <c r="N24" s="281"/>
      <c r="O24" s="705"/>
      <c r="P24" s="706"/>
    </row>
    <row r="25" spans="1:30" ht="31.2">
      <c r="A25" s="258" t="s">
        <v>546</v>
      </c>
      <c r="B25" s="282"/>
      <c r="C25" s="283"/>
      <c r="D25" s="283"/>
      <c r="E25" s="282"/>
      <c r="F25" s="282"/>
      <c r="G25" s="282"/>
      <c r="H25" s="282"/>
      <c r="I25" s="282"/>
      <c r="J25" s="282"/>
      <c r="K25" s="282"/>
      <c r="L25" s="282"/>
      <c r="M25" s="284"/>
      <c r="N25" s="281"/>
      <c r="O25" s="705"/>
      <c r="P25" s="706"/>
    </row>
    <row r="26" spans="1:30" ht="15" customHeight="1">
      <c r="A26" s="258" t="s">
        <v>638</v>
      </c>
      <c r="B26" s="282"/>
      <c r="C26" s="283"/>
      <c r="D26" s="283"/>
      <c r="E26" s="282"/>
      <c r="F26" s="282"/>
      <c r="G26" s="282"/>
      <c r="H26" s="282"/>
      <c r="I26" s="282"/>
      <c r="J26" s="282"/>
      <c r="K26" s="282"/>
      <c r="L26" s="282">
        <v>349</v>
      </c>
      <c r="M26" s="284">
        <v>314</v>
      </c>
      <c r="N26" s="281"/>
      <c r="O26" s="713" t="s">
        <v>807</v>
      </c>
      <c r="P26" s="714"/>
    </row>
    <row r="27" spans="1:30" ht="16.2" thickBot="1">
      <c r="A27" s="258" t="s">
        <v>639</v>
      </c>
      <c r="B27" s="282"/>
      <c r="C27" s="283"/>
      <c r="D27" s="283"/>
      <c r="E27" s="282"/>
      <c r="F27" s="282"/>
      <c r="G27" s="282"/>
      <c r="H27" s="282"/>
      <c r="I27" s="282"/>
      <c r="J27" s="282"/>
      <c r="K27" s="282"/>
      <c r="L27" s="282">
        <v>242</v>
      </c>
      <c r="M27" s="284">
        <v>46</v>
      </c>
      <c r="N27" s="285"/>
      <c r="O27" s="710"/>
      <c r="P27" s="711"/>
    </row>
    <row r="28" spans="1:30" s="208" customFormat="1">
      <c r="A28" s="169"/>
      <c r="B28" s="169"/>
      <c r="C28" s="169"/>
      <c r="D28" s="169"/>
      <c r="E28" s="169"/>
      <c r="F28" s="169"/>
      <c r="G28" s="169"/>
      <c r="H28" s="169"/>
      <c r="I28" s="169"/>
      <c r="J28" s="169"/>
      <c r="K28" s="169"/>
      <c r="L28" s="169"/>
      <c r="M28" s="169"/>
      <c r="N28" s="169"/>
      <c r="O28" s="251"/>
      <c r="P28" s="264"/>
      <c r="Q28" s="169"/>
      <c r="R28" s="169"/>
      <c r="S28" s="169"/>
      <c r="T28" s="169"/>
      <c r="U28" s="169"/>
      <c r="V28" s="169"/>
      <c r="W28" s="169"/>
      <c r="X28" s="169"/>
      <c r="Y28" s="169"/>
      <c r="Z28" s="169"/>
      <c r="AA28" s="169"/>
      <c r="AB28" s="169"/>
      <c r="AC28" s="169"/>
      <c r="AD28" s="169"/>
    </row>
    <row r="29" spans="1:30" ht="15.6">
      <c r="A29" s="255" t="s">
        <v>943</v>
      </c>
      <c r="B29" s="256"/>
      <c r="C29" s="256"/>
      <c r="D29" s="256"/>
      <c r="E29" s="256"/>
      <c r="F29" s="256"/>
      <c r="G29" s="256"/>
      <c r="H29" s="256"/>
      <c r="I29" s="256"/>
      <c r="J29" s="256"/>
      <c r="K29" s="256"/>
      <c r="L29" s="256"/>
      <c r="M29" s="256"/>
      <c r="N29" s="256"/>
      <c r="P29" s="264"/>
    </row>
    <row r="30" spans="1:30" ht="27" customHeight="1" thickBot="1">
      <c r="A30" s="420" t="s">
        <v>940</v>
      </c>
      <c r="B30" s="259"/>
      <c r="C30" s="283"/>
      <c r="D30" s="283"/>
      <c r="E30" s="259"/>
      <c r="F30" s="259"/>
      <c r="G30" s="259"/>
      <c r="H30" s="259"/>
      <c r="I30" s="259"/>
      <c r="J30" s="259"/>
      <c r="K30" s="259"/>
      <c r="L30" s="259"/>
      <c r="M30" s="259"/>
      <c r="N30" s="539"/>
      <c r="O30" s="703" t="s">
        <v>944</v>
      </c>
      <c r="P30" s="703"/>
    </row>
    <row r="31" spans="1:30" s="538" customFormat="1" ht="15.6">
      <c r="A31" s="528"/>
      <c r="B31" s="535"/>
      <c r="C31" s="535"/>
      <c r="D31" s="535"/>
      <c r="E31" s="535"/>
      <c r="F31" s="535"/>
      <c r="G31" s="535"/>
      <c r="H31" s="535"/>
      <c r="I31" s="535"/>
      <c r="J31" s="535"/>
      <c r="K31" s="535"/>
      <c r="L31" s="535"/>
      <c r="M31" s="535"/>
      <c r="N31" s="535"/>
      <c r="O31" s="536"/>
      <c r="P31" s="537"/>
    </row>
    <row r="32" spans="1:30" ht="62.4">
      <c r="A32" s="357" t="s">
        <v>117</v>
      </c>
      <c r="B32" s="256" t="s">
        <v>498</v>
      </c>
      <c r="C32" s="287"/>
      <c r="D32" s="287"/>
      <c r="E32" s="256" t="s">
        <v>131</v>
      </c>
      <c r="F32" s="256" t="s">
        <v>132</v>
      </c>
      <c r="G32" s="256" t="s">
        <v>501</v>
      </c>
      <c r="H32" s="256" t="s">
        <v>502</v>
      </c>
      <c r="I32" s="256" t="s">
        <v>503</v>
      </c>
      <c r="J32" s="256" t="s">
        <v>504</v>
      </c>
      <c r="K32" s="256" t="s">
        <v>505</v>
      </c>
      <c r="L32" s="256" t="s">
        <v>392</v>
      </c>
      <c r="M32" s="256" t="s">
        <v>137</v>
      </c>
      <c r="N32" s="256" t="s">
        <v>686</v>
      </c>
      <c r="O32" s="706" t="s">
        <v>669</v>
      </c>
      <c r="P32" s="706"/>
    </row>
    <row r="33" spans="1:25" ht="15.6">
      <c r="A33" s="385" t="s">
        <v>94</v>
      </c>
      <c r="B33" s="304">
        <v>9.4699999999999989</v>
      </c>
      <c r="C33" s="305"/>
      <c r="D33" s="305"/>
      <c r="E33" s="304"/>
      <c r="F33" s="304"/>
      <c r="G33" s="304">
        <v>16.96</v>
      </c>
      <c r="H33" s="304"/>
      <c r="I33" s="304"/>
      <c r="J33" s="304">
        <v>5.5600000000000005</v>
      </c>
      <c r="K33" s="304">
        <v>21.84</v>
      </c>
      <c r="L33" s="304">
        <v>6.85</v>
      </c>
      <c r="M33" s="304">
        <v>9.7200000000000006</v>
      </c>
      <c r="N33" s="306">
        <f>SUM(E33:M33)+B33</f>
        <v>70.400000000000006</v>
      </c>
      <c r="O33" s="710"/>
      <c r="P33" s="711"/>
    </row>
    <row r="34" spans="1:25" ht="15.6">
      <c r="A34" s="288" t="s">
        <v>95</v>
      </c>
      <c r="B34" s="304">
        <v>1.0900000000000001</v>
      </c>
      <c r="C34" s="290"/>
      <c r="D34" s="290"/>
      <c r="E34" s="289"/>
      <c r="F34" s="289"/>
      <c r="G34" s="289">
        <v>3.98</v>
      </c>
      <c r="H34" s="289"/>
      <c r="I34" s="289"/>
      <c r="J34" s="289">
        <v>0.99</v>
      </c>
      <c r="K34" s="289">
        <v>4.05</v>
      </c>
      <c r="L34" s="289">
        <v>3</v>
      </c>
      <c r="M34" s="289">
        <v>1.88</v>
      </c>
      <c r="N34" s="292">
        <f>SUM(E34:M34)+B34</f>
        <v>14.989999999999998</v>
      </c>
      <c r="O34" s="704"/>
      <c r="P34" s="705"/>
    </row>
    <row r="35" spans="1:25" ht="15.6">
      <c r="A35" s="288" t="s">
        <v>96</v>
      </c>
      <c r="B35" s="304">
        <v>1.9</v>
      </c>
      <c r="C35" s="290"/>
      <c r="D35" s="290"/>
      <c r="E35" s="289"/>
      <c r="F35" s="289"/>
      <c r="G35" s="289">
        <v>3.77</v>
      </c>
      <c r="H35" s="289"/>
      <c r="I35" s="289"/>
      <c r="J35" s="289">
        <v>1.54</v>
      </c>
      <c r="K35" s="289">
        <v>4.17</v>
      </c>
      <c r="L35" s="289">
        <v>1</v>
      </c>
      <c r="M35" s="289">
        <v>0.6</v>
      </c>
      <c r="N35" s="292">
        <f>SUM(E35:M35)+B35</f>
        <v>12.98</v>
      </c>
      <c r="O35" s="704"/>
      <c r="P35" s="705"/>
    </row>
    <row r="36" spans="1:25" ht="16.2" thickBot="1">
      <c r="A36" s="293" t="s">
        <v>97</v>
      </c>
      <c r="B36" s="304">
        <v>0.15</v>
      </c>
      <c r="C36" s="295"/>
      <c r="D36" s="295"/>
      <c r="E36" s="294"/>
      <c r="F36" s="294"/>
      <c r="G36" s="294">
        <v>0.28999999999999998</v>
      </c>
      <c r="H36" s="294"/>
      <c r="I36" s="294"/>
      <c r="J36" s="294">
        <v>0.13</v>
      </c>
      <c r="K36" s="294">
        <v>0.28000000000000003</v>
      </c>
      <c r="L36" s="294">
        <v>0.17</v>
      </c>
      <c r="M36" s="294">
        <v>0.14000000000000001</v>
      </c>
      <c r="N36" s="296">
        <f>SUM(E36:M36)+B36</f>
        <v>1.1599999999999999</v>
      </c>
      <c r="O36" s="704"/>
      <c r="P36" s="705"/>
    </row>
    <row r="37" spans="1:25" ht="16.2" thickBot="1">
      <c r="A37" s="297" t="s">
        <v>391</v>
      </c>
      <c r="B37" s="298">
        <f>SUM(B33:B36)</f>
        <v>12.61</v>
      </c>
      <c r="C37" s="299"/>
      <c r="D37" s="300"/>
      <c r="E37" s="301">
        <f t="shared" ref="E37:M37" si="1">SUM(E33:E36)</f>
        <v>0</v>
      </c>
      <c r="F37" s="301">
        <f t="shared" si="1"/>
        <v>0</v>
      </c>
      <c r="G37" s="301">
        <f t="shared" si="1"/>
        <v>25</v>
      </c>
      <c r="H37" s="301">
        <f t="shared" si="1"/>
        <v>0</v>
      </c>
      <c r="I37" s="301">
        <f t="shared" si="1"/>
        <v>0</v>
      </c>
      <c r="J37" s="301">
        <f t="shared" si="1"/>
        <v>8.2200000000000006</v>
      </c>
      <c r="K37" s="301">
        <f t="shared" si="1"/>
        <v>30.340000000000003</v>
      </c>
      <c r="L37" s="301">
        <f t="shared" si="1"/>
        <v>11.02</v>
      </c>
      <c r="M37" s="302">
        <f t="shared" si="1"/>
        <v>12.340000000000002</v>
      </c>
      <c r="N37" s="298">
        <f t="shared" ref="N37" si="2">SUM(N33:N36)</f>
        <v>99.53</v>
      </c>
      <c r="O37" s="704"/>
      <c r="P37" s="705"/>
    </row>
    <row r="38" spans="1:25" ht="16.5" customHeight="1">
      <c r="A38" s="288" t="s">
        <v>447</v>
      </c>
      <c r="B38" s="289">
        <v>0.04</v>
      </c>
      <c r="C38" s="290"/>
      <c r="D38" s="290"/>
      <c r="E38" s="289"/>
      <c r="F38" s="289"/>
      <c r="G38" s="289">
        <v>2.09</v>
      </c>
      <c r="H38" s="289"/>
      <c r="I38" s="289"/>
      <c r="J38" s="289">
        <v>0.04</v>
      </c>
      <c r="K38" s="289">
        <v>31.119999999999997</v>
      </c>
      <c r="L38" s="289"/>
      <c r="M38" s="289"/>
      <c r="N38" s="291">
        <f>SUM(E38:M38)+B38</f>
        <v>33.29</v>
      </c>
      <c r="O38" s="704"/>
      <c r="P38" s="705"/>
    </row>
    <row r="39" spans="1:25" ht="15.6">
      <c r="A39" s="500" t="s">
        <v>403</v>
      </c>
      <c r="B39" s="289">
        <v>20.77</v>
      </c>
      <c r="C39" s="290"/>
      <c r="D39" s="290"/>
      <c r="E39" s="289"/>
      <c r="F39" s="289"/>
      <c r="G39" s="289">
        <v>34.44</v>
      </c>
      <c r="H39" s="289"/>
      <c r="I39" s="289"/>
      <c r="J39" s="289">
        <v>17.169999999999998</v>
      </c>
      <c r="K39" s="289">
        <v>0.21000000000000002</v>
      </c>
      <c r="L39" s="289">
        <v>23.8</v>
      </c>
      <c r="M39" s="289">
        <v>25.37</v>
      </c>
      <c r="N39" s="292">
        <f t="shared" ref="N39" si="3">SUM(E39:M39)+B39</f>
        <v>121.76</v>
      </c>
      <c r="O39" s="704"/>
      <c r="P39" s="705"/>
    </row>
    <row r="40" spans="1:25" ht="15.6">
      <c r="A40" s="303" t="s">
        <v>419</v>
      </c>
      <c r="B40" s="304">
        <v>0</v>
      </c>
      <c r="C40" s="305"/>
      <c r="D40" s="305"/>
      <c r="E40" s="304"/>
      <c r="F40" s="304"/>
      <c r="G40" s="304">
        <v>0</v>
      </c>
      <c r="H40" s="304"/>
      <c r="I40" s="304"/>
      <c r="J40" s="304">
        <v>0</v>
      </c>
      <c r="K40" s="304">
        <v>0</v>
      </c>
      <c r="L40" s="304"/>
      <c r="M40" s="304"/>
      <c r="N40" s="306">
        <f t="shared" ref="N40:N52" si="4">SUM(E40:M40)+B40</f>
        <v>0</v>
      </c>
      <c r="O40" s="704" t="s">
        <v>619</v>
      </c>
      <c r="P40" s="705"/>
    </row>
    <row r="41" spans="1:25" ht="15.6">
      <c r="A41" s="500" t="s">
        <v>69</v>
      </c>
      <c r="B41" s="289">
        <v>0</v>
      </c>
      <c r="C41" s="290"/>
      <c r="D41" s="290"/>
      <c r="E41" s="289"/>
      <c r="F41" s="289"/>
      <c r="G41" s="289">
        <v>0</v>
      </c>
      <c r="H41" s="289"/>
      <c r="I41" s="289"/>
      <c r="J41" s="289">
        <v>0</v>
      </c>
      <c r="K41" s="289">
        <v>0</v>
      </c>
      <c r="L41" s="289"/>
      <c r="M41" s="289">
        <v>1</v>
      </c>
      <c r="N41" s="292">
        <f t="shared" si="4"/>
        <v>1</v>
      </c>
      <c r="O41" s="704" t="s">
        <v>605</v>
      </c>
      <c r="P41" s="705"/>
    </row>
    <row r="42" spans="1:25" ht="15.6">
      <c r="A42" s="500" t="s">
        <v>70</v>
      </c>
      <c r="B42" s="289">
        <v>0</v>
      </c>
      <c r="C42" s="290"/>
      <c r="D42" s="290"/>
      <c r="E42" s="289"/>
      <c r="F42" s="289"/>
      <c r="G42" s="289">
        <v>0</v>
      </c>
      <c r="H42" s="289"/>
      <c r="I42" s="289"/>
      <c r="J42" s="289">
        <v>2.7</v>
      </c>
      <c r="K42" s="289">
        <v>0</v>
      </c>
      <c r="L42" s="289">
        <v>2.12</v>
      </c>
      <c r="M42" s="289">
        <v>0.2</v>
      </c>
      <c r="N42" s="292">
        <f t="shared" si="4"/>
        <v>5.0200000000000005</v>
      </c>
      <c r="O42" s="704"/>
      <c r="P42" s="705"/>
    </row>
    <row r="43" spans="1:25" ht="15.6">
      <c r="A43" s="500" t="s">
        <v>71</v>
      </c>
      <c r="B43" s="289">
        <v>0</v>
      </c>
      <c r="C43" s="290"/>
      <c r="D43" s="290"/>
      <c r="E43" s="289"/>
      <c r="F43" s="289"/>
      <c r="G43" s="289">
        <v>2.91</v>
      </c>
      <c r="H43" s="289"/>
      <c r="I43" s="289"/>
      <c r="J43" s="289">
        <v>0.9</v>
      </c>
      <c r="K43" s="289">
        <v>0</v>
      </c>
      <c r="L43" s="289">
        <v>1.1000000000000001</v>
      </c>
      <c r="M43" s="289">
        <v>0.1</v>
      </c>
      <c r="N43" s="292">
        <f t="shared" si="4"/>
        <v>5.01</v>
      </c>
      <c r="O43" s="704"/>
      <c r="P43" s="705"/>
    </row>
    <row r="44" spans="1:25" ht="15.6">
      <c r="A44" s="500" t="s">
        <v>205</v>
      </c>
      <c r="B44" s="289">
        <v>0</v>
      </c>
      <c r="C44" s="290"/>
      <c r="D44" s="290"/>
      <c r="E44" s="289"/>
      <c r="F44" s="289"/>
      <c r="G44" s="289">
        <v>0</v>
      </c>
      <c r="H44" s="289"/>
      <c r="I44" s="289"/>
      <c r="J44" s="289">
        <v>0</v>
      </c>
      <c r="K44" s="289">
        <v>0</v>
      </c>
      <c r="L44" s="289"/>
      <c r="M44" s="289"/>
      <c r="N44" s="292">
        <f t="shared" si="4"/>
        <v>0</v>
      </c>
      <c r="O44" s="704"/>
      <c r="P44" s="705"/>
    </row>
    <row r="45" spans="1:25" ht="15.6">
      <c r="A45" s="500" t="s">
        <v>85</v>
      </c>
      <c r="B45" s="289">
        <v>0.02</v>
      </c>
      <c r="C45" s="290"/>
      <c r="D45" s="290"/>
      <c r="E45" s="289"/>
      <c r="F45" s="289"/>
      <c r="G45" s="289">
        <v>1.57</v>
      </c>
      <c r="H45" s="289"/>
      <c r="I45" s="289"/>
      <c r="J45" s="289">
        <v>0.2</v>
      </c>
      <c r="K45" s="289">
        <v>0.03</v>
      </c>
      <c r="L45" s="289">
        <v>0.7</v>
      </c>
      <c r="M45" s="289">
        <v>0.3</v>
      </c>
      <c r="N45" s="292">
        <f t="shared" si="4"/>
        <v>2.82</v>
      </c>
      <c r="O45" s="704"/>
      <c r="P45" s="705"/>
    </row>
    <row r="46" spans="1:25" ht="15.6">
      <c r="A46" s="499" t="s">
        <v>455</v>
      </c>
      <c r="B46" s="289">
        <v>0</v>
      </c>
      <c r="C46" s="290"/>
      <c r="D46" s="290"/>
      <c r="E46" s="289"/>
      <c r="F46" s="289"/>
      <c r="G46" s="289">
        <v>1</v>
      </c>
      <c r="H46" s="289"/>
      <c r="I46" s="289"/>
      <c r="J46" s="289">
        <v>0.87</v>
      </c>
      <c r="K46" s="289">
        <v>0</v>
      </c>
      <c r="L46" s="289">
        <v>0.2</v>
      </c>
      <c r="M46" s="289"/>
      <c r="N46" s="292">
        <f t="shared" si="4"/>
        <v>2.0700000000000003</v>
      </c>
      <c r="O46" s="704"/>
      <c r="P46" s="705"/>
    </row>
    <row r="47" spans="1:25" ht="15.6">
      <c r="A47" s="500" t="s">
        <v>456</v>
      </c>
      <c r="B47" s="289">
        <v>0</v>
      </c>
      <c r="C47" s="290"/>
      <c r="D47" s="290"/>
      <c r="E47" s="289"/>
      <c r="F47" s="289"/>
      <c r="G47" s="289">
        <v>0</v>
      </c>
      <c r="H47" s="289"/>
      <c r="I47" s="289"/>
      <c r="J47" s="289">
        <v>0</v>
      </c>
      <c r="K47" s="289">
        <v>0</v>
      </c>
      <c r="L47" s="289"/>
      <c r="M47" s="289"/>
      <c r="N47" s="292">
        <f t="shared" si="4"/>
        <v>0</v>
      </c>
      <c r="O47" s="704"/>
      <c r="P47" s="705"/>
    </row>
    <row r="48" spans="1:25" s="208" customFormat="1" ht="15.6">
      <c r="A48" s="288" t="s">
        <v>73</v>
      </c>
      <c r="B48" s="289">
        <v>0</v>
      </c>
      <c r="C48" s="290"/>
      <c r="D48" s="290"/>
      <c r="E48" s="289"/>
      <c r="F48" s="289"/>
      <c r="G48" s="289">
        <v>0</v>
      </c>
      <c r="H48" s="289"/>
      <c r="I48" s="289"/>
      <c r="J48" s="289">
        <v>0</v>
      </c>
      <c r="K48" s="289">
        <v>0</v>
      </c>
      <c r="L48" s="289"/>
      <c r="M48" s="289"/>
      <c r="N48" s="292">
        <f t="shared" si="4"/>
        <v>0</v>
      </c>
      <c r="O48" s="490"/>
      <c r="P48" s="491"/>
      <c r="Q48" s="169"/>
      <c r="R48" s="169"/>
      <c r="S48" s="169"/>
      <c r="T48" s="169"/>
      <c r="U48" s="169"/>
      <c r="V48" s="169"/>
      <c r="W48" s="169"/>
      <c r="X48" s="169"/>
      <c r="Y48" s="169"/>
    </row>
    <row r="49" spans="1:16" ht="18" customHeight="1">
      <c r="A49" s="500" t="s">
        <v>404</v>
      </c>
      <c r="B49" s="289">
        <v>0</v>
      </c>
      <c r="C49" s="290"/>
      <c r="D49" s="290"/>
      <c r="E49" s="289"/>
      <c r="F49" s="289"/>
      <c r="G49" s="289">
        <v>0</v>
      </c>
      <c r="H49" s="289"/>
      <c r="I49" s="289"/>
      <c r="J49" s="289">
        <v>0</v>
      </c>
      <c r="K49" s="289">
        <v>0</v>
      </c>
      <c r="L49" s="289"/>
      <c r="M49" s="289"/>
      <c r="N49" s="292">
        <f t="shared" si="4"/>
        <v>0</v>
      </c>
      <c r="O49" s="704" t="s">
        <v>607</v>
      </c>
      <c r="P49" s="705"/>
    </row>
    <row r="50" spans="1:16" ht="15.6">
      <c r="A50" s="500" t="s">
        <v>111</v>
      </c>
      <c r="B50" s="289">
        <v>0.23</v>
      </c>
      <c r="C50" s="290"/>
      <c r="D50" s="290"/>
      <c r="E50" s="289"/>
      <c r="F50" s="289"/>
      <c r="G50" s="289">
        <v>0.46</v>
      </c>
      <c r="H50" s="289"/>
      <c r="I50" s="289"/>
      <c r="J50" s="289">
        <v>0.39</v>
      </c>
      <c r="K50" s="289">
        <v>0.85</v>
      </c>
      <c r="L50" s="289">
        <v>0.48</v>
      </c>
      <c r="M50" s="289">
        <v>0.12</v>
      </c>
      <c r="N50" s="292">
        <f t="shared" si="4"/>
        <v>2.5300000000000002</v>
      </c>
      <c r="O50" s="704"/>
      <c r="P50" s="705"/>
    </row>
    <row r="51" spans="1:16" ht="15.6">
      <c r="A51" s="288" t="s">
        <v>112</v>
      </c>
      <c r="B51" s="289">
        <v>1.02</v>
      </c>
      <c r="C51" s="290"/>
      <c r="D51" s="290"/>
      <c r="E51" s="289"/>
      <c r="F51" s="289"/>
      <c r="G51" s="289">
        <v>2.04</v>
      </c>
      <c r="H51" s="289"/>
      <c r="I51" s="289"/>
      <c r="J51" s="289">
        <v>1.0900000000000001</v>
      </c>
      <c r="K51" s="289">
        <v>3.49</v>
      </c>
      <c r="L51" s="289">
        <v>1</v>
      </c>
      <c r="M51" s="289">
        <v>0.53</v>
      </c>
      <c r="N51" s="292">
        <f t="shared" si="4"/>
        <v>9.17</v>
      </c>
      <c r="O51" s="704"/>
      <c r="P51" s="705"/>
    </row>
    <row r="52" spans="1:16" ht="16.2" thickBot="1">
      <c r="A52" s="307" t="s">
        <v>113</v>
      </c>
      <c r="B52" s="308">
        <v>0</v>
      </c>
      <c r="C52" s="309"/>
      <c r="D52" s="309"/>
      <c r="E52" s="308"/>
      <c r="F52" s="308"/>
      <c r="G52" s="308">
        <v>0.28000000000000003</v>
      </c>
      <c r="H52" s="308"/>
      <c r="I52" s="308"/>
      <c r="J52" s="308">
        <v>0.37</v>
      </c>
      <c r="K52" s="308">
        <v>0</v>
      </c>
      <c r="L52" s="308"/>
      <c r="M52" s="308"/>
      <c r="N52" s="310">
        <f t="shared" si="4"/>
        <v>0.65</v>
      </c>
      <c r="O52" s="704" t="s">
        <v>604</v>
      </c>
      <c r="P52" s="705"/>
    </row>
    <row r="53" spans="1:16" ht="16.2" thickBot="1">
      <c r="A53" s="311" t="s">
        <v>957</v>
      </c>
      <c r="B53" s="298">
        <f>SUM(B37:B52)</f>
        <v>34.690000000000005</v>
      </c>
      <c r="C53" s="299"/>
      <c r="D53" s="300"/>
      <c r="E53" s="301">
        <f t="shared" ref="E53:N53" si="5">SUM(E37:E52)</f>
        <v>0</v>
      </c>
      <c r="F53" s="301">
        <f t="shared" si="5"/>
        <v>0</v>
      </c>
      <c r="G53" s="301">
        <f t="shared" si="5"/>
        <v>69.789999999999992</v>
      </c>
      <c r="H53" s="301">
        <f t="shared" si="5"/>
        <v>0</v>
      </c>
      <c r="I53" s="301">
        <f t="shared" si="5"/>
        <v>0</v>
      </c>
      <c r="J53" s="301">
        <f t="shared" si="5"/>
        <v>31.95</v>
      </c>
      <c r="K53" s="301">
        <f t="shared" si="5"/>
        <v>66.040000000000006</v>
      </c>
      <c r="L53" s="301">
        <f t="shared" si="5"/>
        <v>40.42</v>
      </c>
      <c r="M53" s="302">
        <f t="shared" si="5"/>
        <v>39.96</v>
      </c>
      <c r="N53" s="298">
        <f t="shared" si="5"/>
        <v>282.84999999999991</v>
      </c>
      <c r="O53" s="704"/>
      <c r="P53" s="705"/>
    </row>
    <row r="54" spans="1:16" ht="15.6">
      <c r="A54" s="286"/>
      <c r="B54" s="286"/>
      <c r="C54" s="286"/>
      <c r="D54" s="286"/>
      <c r="E54" s="286"/>
      <c r="F54" s="286"/>
      <c r="G54" s="286"/>
      <c r="H54" s="286"/>
      <c r="I54" s="286"/>
      <c r="J54" s="286"/>
      <c r="K54" s="286"/>
      <c r="L54" s="286"/>
      <c r="M54" s="286"/>
      <c r="N54" s="286"/>
      <c r="P54" s="264"/>
    </row>
    <row r="55" spans="1:16" ht="63" thickBot="1">
      <c r="A55" s="356" t="s">
        <v>98</v>
      </c>
      <c r="B55" s="256" t="s">
        <v>498</v>
      </c>
      <c r="C55" s="287"/>
      <c r="D55" s="287"/>
      <c r="E55" s="256" t="s">
        <v>131</v>
      </c>
      <c r="F55" s="256" t="s">
        <v>132</v>
      </c>
      <c r="G55" s="256" t="s">
        <v>501</v>
      </c>
      <c r="H55" s="256" t="s">
        <v>502</v>
      </c>
      <c r="I55" s="256" t="s">
        <v>503</v>
      </c>
      <c r="J55" s="256" t="s">
        <v>504</v>
      </c>
      <c r="K55" s="256" t="s">
        <v>505</v>
      </c>
      <c r="L55" s="256" t="s">
        <v>392</v>
      </c>
      <c r="M55" s="256" t="s">
        <v>137</v>
      </c>
      <c r="N55" s="257" t="s">
        <v>686</v>
      </c>
      <c r="P55" s="264"/>
    </row>
    <row r="56" spans="1:16" ht="54" customHeight="1">
      <c r="A56" s="312" t="s">
        <v>189</v>
      </c>
      <c r="B56" s="294">
        <f>SUM(B37:B49)</f>
        <v>33.440000000000005</v>
      </c>
      <c r="C56" s="290"/>
      <c r="D56" s="290"/>
      <c r="E56" s="289"/>
      <c r="F56" s="289"/>
      <c r="G56" s="294">
        <f>SUM(G37:G49)+G52</f>
        <v>67.289999999999992</v>
      </c>
      <c r="H56" s="289"/>
      <c r="I56" s="289"/>
      <c r="J56" s="294">
        <f>SUM(J37:J49)+J52</f>
        <v>30.47</v>
      </c>
      <c r="K56" s="294">
        <f>SUM(K37:K49)+K52</f>
        <v>61.7</v>
      </c>
      <c r="L56" s="289">
        <v>38.94</v>
      </c>
      <c r="M56" s="313">
        <v>39.31</v>
      </c>
      <c r="N56" s="291">
        <f>SUM(E56:M56)+B56</f>
        <v>271.14999999999998</v>
      </c>
      <c r="O56" s="702" t="s">
        <v>640</v>
      </c>
      <c r="P56" s="703"/>
    </row>
    <row r="57" spans="1:16" ht="45" customHeight="1" thickBot="1">
      <c r="A57" s="312" t="s">
        <v>190</v>
      </c>
      <c r="B57" s="294">
        <f>B50+B51+B52</f>
        <v>1.25</v>
      </c>
      <c r="C57" s="309"/>
      <c r="D57" s="309"/>
      <c r="E57" s="294"/>
      <c r="F57" s="294"/>
      <c r="G57" s="294">
        <f>G50+G51</f>
        <v>2.5</v>
      </c>
      <c r="H57" s="294"/>
      <c r="I57" s="294"/>
      <c r="J57" s="294">
        <f>J50+J51</f>
        <v>1.48</v>
      </c>
      <c r="K57" s="294">
        <f>K50+K51</f>
        <v>4.34</v>
      </c>
      <c r="L57" s="294">
        <v>1.48</v>
      </c>
      <c r="M57" s="314">
        <v>0.65</v>
      </c>
      <c r="N57" s="310">
        <f>SUM(E57:M57)+B57</f>
        <v>11.700000000000001</v>
      </c>
      <c r="O57" s="702" t="s">
        <v>634</v>
      </c>
      <c r="P57" s="703"/>
    </row>
    <row r="58" spans="1:16" ht="16.2" thickBot="1">
      <c r="A58" s="315" t="s">
        <v>956</v>
      </c>
      <c r="B58" s="316">
        <f>B57+B56</f>
        <v>34.690000000000005</v>
      </c>
      <c r="C58" s="317"/>
      <c r="D58" s="317"/>
      <c r="E58" s="301">
        <f t="shared" ref="E58:M58" si="6">E57+E56</f>
        <v>0</v>
      </c>
      <c r="F58" s="301">
        <f t="shared" si="6"/>
        <v>0</v>
      </c>
      <c r="G58" s="301">
        <f t="shared" si="6"/>
        <v>69.789999999999992</v>
      </c>
      <c r="H58" s="301">
        <f t="shared" si="6"/>
        <v>0</v>
      </c>
      <c r="I58" s="301">
        <f t="shared" si="6"/>
        <v>0</v>
      </c>
      <c r="J58" s="301">
        <f t="shared" si="6"/>
        <v>31.95</v>
      </c>
      <c r="K58" s="301">
        <f t="shared" si="6"/>
        <v>66.040000000000006</v>
      </c>
      <c r="L58" s="301">
        <f t="shared" si="6"/>
        <v>40.419999999999995</v>
      </c>
      <c r="M58" s="318">
        <f t="shared" si="6"/>
        <v>39.96</v>
      </c>
      <c r="N58" s="298">
        <f>SUM(E58:M58)+B58</f>
        <v>282.85000000000002</v>
      </c>
      <c r="O58" s="264"/>
      <c r="P58" s="264"/>
    </row>
    <row r="59" spans="1:16" ht="33.75" customHeight="1">
      <c r="A59" s="312" t="s">
        <v>4</v>
      </c>
      <c r="B59" s="304"/>
      <c r="C59" s="305"/>
      <c r="D59" s="305"/>
      <c r="E59" s="304"/>
      <c r="F59" s="304"/>
      <c r="G59" s="304"/>
      <c r="H59" s="304"/>
      <c r="I59" s="304"/>
      <c r="J59" s="304"/>
      <c r="K59" s="304"/>
      <c r="L59" s="304">
        <v>4.83</v>
      </c>
      <c r="M59" s="319">
        <v>2.57</v>
      </c>
      <c r="N59" s="306">
        <f t="shared" ref="N59:N61" si="7">SUM(E59:M59)+B59</f>
        <v>7.4</v>
      </c>
      <c r="O59" s="702" t="s">
        <v>641</v>
      </c>
      <c r="P59" s="703"/>
    </row>
    <row r="60" spans="1:16" ht="40.5" customHeight="1" thickBot="1">
      <c r="A60" s="312" t="s">
        <v>5</v>
      </c>
      <c r="B60" s="294"/>
      <c r="C60" s="309"/>
      <c r="D60" s="309"/>
      <c r="E60" s="294"/>
      <c r="F60" s="294"/>
      <c r="G60" s="294"/>
      <c r="H60" s="294"/>
      <c r="I60" s="294"/>
      <c r="J60" s="294"/>
      <c r="K60" s="294"/>
      <c r="L60" s="294">
        <v>0</v>
      </c>
      <c r="M60" s="314">
        <v>0</v>
      </c>
      <c r="N60" s="310">
        <f t="shared" si="7"/>
        <v>0</v>
      </c>
      <c r="O60" s="702" t="s">
        <v>642</v>
      </c>
      <c r="P60" s="703"/>
    </row>
    <row r="61" spans="1:16" ht="16.2" thickBot="1">
      <c r="A61" s="315" t="s">
        <v>116</v>
      </c>
      <c r="B61" s="316">
        <f>B60+B59</f>
        <v>0</v>
      </c>
      <c r="C61" s="317"/>
      <c r="D61" s="317"/>
      <c r="E61" s="301">
        <f t="shared" ref="E61:M61" si="8">E60+E59</f>
        <v>0</v>
      </c>
      <c r="F61" s="301">
        <f t="shared" si="8"/>
        <v>0</v>
      </c>
      <c r="G61" s="301">
        <f t="shared" si="8"/>
        <v>0</v>
      </c>
      <c r="H61" s="301">
        <f t="shared" si="8"/>
        <v>0</v>
      </c>
      <c r="I61" s="301">
        <f t="shared" si="8"/>
        <v>0</v>
      </c>
      <c r="J61" s="301">
        <f t="shared" si="8"/>
        <v>0</v>
      </c>
      <c r="K61" s="301">
        <f t="shared" si="8"/>
        <v>0</v>
      </c>
      <c r="L61" s="301">
        <f t="shared" si="8"/>
        <v>4.83</v>
      </c>
      <c r="M61" s="318">
        <f t="shared" si="8"/>
        <v>2.57</v>
      </c>
      <c r="N61" s="298">
        <f t="shared" si="7"/>
        <v>7.4</v>
      </c>
      <c r="O61" s="264"/>
      <c r="P61" s="264"/>
    </row>
    <row r="62" spans="1:16" ht="41.25" customHeight="1">
      <c r="A62" s="312" t="s">
        <v>6</v>
      </c>
      <c r="B62" s="320"/>
      <c r="C62" s="305"/>
      <c r="D62" s="305"/>
      <c r="E62" s="320"/>
      <c r="F62" s="320"/>
      <c r="G62" s="320"/>
      <c r="H62" s="320"/>
      <c r="I62" s="320"/>
      <c r="J62" s="320"/>
      <c r="K62" s="320"/>
      <c r="L62" s="320">
        <v>0.1</v>
      </c>
      <c r="M62" s="321">
        <v>0</v>
      </c>
      <c r="N62" s="322"/>
      <c r="O62" s="705" t="s">
        <v>808</v>
      </c>
      <c r="P62" s="706"/>
    </row>
    <row r="63" spans="1:16" ht="46.5" customHeight="1" thickBot="1">
      <c r="A63" s="323" t="s">
        <v>7</v>
      </c>
      <c r="B63" s="324"/>
      <c r="C63" s="290"/>
      <c r="D63" s="290"/>
      <c r="E63" s="324"/>
      <c r="F63" s="324"/>
      <c r="G63" s="324"/>
      <c r="H63" s="324"/>
      <c r="I63" s="324"/>
      <c r="J63" s="324"/>
      <c r="K63" s="324"/>
      <c r="L63" s="324">
        <v>0.3</v>
      </c>
      <c r="M63" s="325">
        <v>0.11</v>
      </c>
      <c r="N63" s="326"/>
      <c r="O63" s="707" t="s">
        <v>809</v>
      </c>
      <c r="P63" s="708"/>
    </row>
    <row r="64" spans="1:16" ht="15.6">
      <c r="A64" s="323" t="s">
        <v>671</v>
      </c>
      <c r="B64" s="610">
        <v>284038</v>
      </c>
      <c r="C64" s="290"/>
      <c r="D64" s="290"/>
      <c r="E64" s="327"/>
      <c r="F64" s="327"/>
      <c r="G64" s="610">
        <v>225201</v>
      </c>
      <c r="H64" s="327"/>
      <c r="I64" s="327"/>
      <c r="J64" s="610">
        <v>142961</v>
      </c>
      <c r="K64" s="610">
        <v>171180</v>
      </c>
      <c r="L64" s="610">
        <v>130802</v>
      </c>
      <c r="M64" s="614">
        <v>665683</v>
      </c>
      <c r="N64" s="291">
        <f t="shared" ref="N64:N66" si="9">SUM(E64:M64)+B64</f>
        <v>1619865</v>
      </c>
      <c r="O64" s="709" t="s">
        <v>687</v>
      </c>
      <c r="P64" s="702"/>
    </row>
    <row r="65" spans="1:16" ht="17.25" customHeight="1" thickBot="1">
      <c r="A65" s="323" t="s">
        <v>672</v>
      </c>
      <c r="B65" s="611">
        <v>92694</v>
      </c>
      <c r="C65" s="309"/>
      <c r="D65" s="309"/>
      <c r="E65" s="328"/>
      <c r="F65" s="328"/>
      <c r="G65" s="611">
        <v>14512</v>
      </c>
      <c r="H65" s="328"/>
      <c r="I65" s="328"/>
      <c r="J65" s="611">
        <v>20873</v>
      </c>
      <c r="K65" s="611">
        <v>19803</v>
      </c>
      <c r="L65" s="611">
        <v>6609</v>
      </c>
      <c r="M65" s="615">
        <v>115802</v>
      </c>
      <c r="N65" s="310">
        <f t="shared" si="9"/>
        <v>270293</v>
      </c>
      <c r="O65" s="702" t="s">
        <v>688</v>
      </c>
      <c r="P65" s="703"/>
    </row>
    <row r="66" spans="1:16" ht="16.2" thickBot="1">
      <c r="A66" s="329" t="s">
        <v>673</v>
      </c>
      <c r="B66" s="330">
        <f>B65+B64</f>
        <v>376732</v>
      </c>
      <c r="C66" s="331"/>
      <c r="D66" s="331"/>
      <c r="E66" s="332">
        <f t="shared" ref="E66:M66" si="10">E65+E64</f>
        <v>0</v>
      </c>
      <c r="F66" s="332">
        <f t="shared" si="10"/>
        <v>0</v>
      </c>
      <c r="G66" s="332">
        <f t="shared" si="10"/>
        <v>239713</v>
      </c>
      <c r="H66" s="332">
        <f t="shared" si="10"/>
        <v>0</v>
      </c>
      <c r="I66" s="332">
        <f t="shared" si="10"/>
        <v>0</v>
      </c>
      <c r="J66" s="332">
        <f t="shared" si="10"/>
        <v>163834</v>
      </c>
      <c r="K66" s="332">
        <f t="shared" si="10"/>
        <v>190983</v>
      </c>
      <c r="L66" s="332">
        <f t="shared" si="10"/>
        <v>137411</v>
      </c>
      <c r="M66" s="333">
        <f t="shared" si="10"/>
        <v>781485</v>
      </c>
      <c r="N66" s="298">
        <f t="shared" si="9"/>
        <v>1890158</v>
      </c>
      <c r="P66" s="264"/>
    </row>
    <row r="67" spans="1:16" ht="15.6">
      <c r="A67" s="323" t="s">
        <v>674</v>
      </c>
      <c r="B67" s="612"/>
      <c r="C67" s="305"/>
      <c r="D67" s="305"/>
      <c r="E67" s="334"/>
      <c r="F67" s="334"/>
      <c r="G67" s="612"/>
      <c r="H67" s="334"/>
      <c r="I67" s="334"/>
      <c r="J67" s="612"/>
      <c r="K67" s="612"/>
      <c r="L67" s="612"/>
      <c r="M67" s="616"/>
      <c r="N67" s="306">
        <f>SUM(E67:M67)+B67</f>
        <v>0</v>
      </c>
      <c r="P67" s="264"/>
    </row>
    <row r="68" spans="1:16" ht="16.2" thickBot="1">
      <c r="A68" s="323" t="s">
        <v>675</v>
      </c>
      <c r="B68" s="610">
        <v>3652</v>
      </c>
      <c r="C68" s="290"/>
      <c r="D68" s="290"/>
      <c r="E68" s="327"/>
      <c r="F68" s="327"/>
      <c r="G68" s="610">
        <v>7337</v>
      </c>
      <c r="H68" s="327"/>
      <c r="I68" s="327"/>
      <c r="J68" s="610">
        <f>3241+2459</f>
        <v>5700</v>
      </c>
      <c r="K68" s="610">
        <v>6961</v>
      </c>
      <c r="L68" s="610">
        <v>3137</v>
      </c>
      <c r="M68" s="614">
        <v>4040</v>
      </c>
      <c r="N68" s="296">
        <f>SUM(E68:M68)+B68</f>
        <v>30827</v>
      </c>
      <c r="P68" s="264"/>
    </row>
    <row r="69" spans="1:16" ht="31.8" thickBot="1">
      <c r="A69" s="335" t="s">
        <v>689</v>
      </c>
      <c r="B69" s="613">
        <v>0</v>
      </c>
      <c r="C69" s="290"/>
      <c r="D69" s="290"/>
      <c r="E69" s="324"/>
      <c r="F69" s="324"/>
      <c r="G69" s="613">
        <v>0</v>
      </c>
      <c r="H69" s="324"/>
      <c r="I69" s="324"/>
      <c r="J69" s="613">
        <v>0</v>
      </c>
      <c r="K69" s="613">
        <v>0</v>
      </c>
      <c r="L69" s="613">
        <v>0</v>
      </c>
      <c r="M69" s="617">
        <v>0</v>
      </c>
      <c r="N69" s="336"/>
      <c r="O69" s="702" t="s">
        <v>690</v>
      </c>
      <c r="P69" s="703"/>
    </row>
    <row r="70" spans="1:16" ht="46.5" customHeight="1">
      <c r="A70" s="312" t="s">
        <v>678</v>
      </c>
      <c r="B70" s="610">
        <f>1193782+103965</f>
        <v>1297747</v>
      </c>
      <c r="C70" s="290"/>
      <c r="D70" s="290"/>
      <c r="E70" s="327"/>
      <c r="F70" s="327"/>
      <c r="G70" s="610">
        <f>2096502+842410</f>
        <v>2938912</v>
      </c>
      <c r="H70" s="327"/>
      <c r="I70" s="327"/>
      <c r="J70" s="610">
        <f>1082576+152019</f>
        <v>1234595</v>
      </c>
      <c r="K70" s="610">
        <f>2278019+208757</f>
        <v>2486776</v>
      </c>
      <c r="L70" s="610">
        <f>1229506+446214</f>
        <v>1675720</v>
      </c>
      <c r="M70" s="614">
        <f>3626275+492979</f>
        <v>4119254</v>
      </c>
      <c r="N70" s="291">
        <f>SUM(E70:M70)+B70</f>
        <v>13753004</v>
      </c>
      <c r="O70" s="702" t="s">
        <v>691</v>
      </c>
      <c r="P70" s="703"/>
    </row>
    <row r="71" spans="1:16" ht="55.5" customHeight="1" thickBot="1">
      <c r="A71" s="312" t="s">
        <v>680</v>
      </c>
      <c r="B71" s="611">
        <f>37448+134438</f>
        <v>171886</v>
      </c>
      <c r="C71" s="309"/>
      <c r="D71" s="309"/>
      <c r="E71" s="328"/>
      <c r="F71" s="328"/>
      <c r="G71" s="611">
        <f>78889+272526</f>
        <v>351415</v>
      </c>
      <c r="H71" s="328"/>
      <c r="I71" s="328"/>
      <c r="J71" s="611">
        <f>47224+119608</f>
        <v>166832</v>
      </c>
      <c r="K71" s="611">
        <f>145328+256897</f>
        <v>402225</v>
      </c>
      <c r="L71" s="611">
        <f>40222+172207</f>
        <v>212429</v>
      </c>
      <c r="M71" s="615">
        <f>174486+418320</f>
        <v>592806</v>
      </c>
      <c r="N71" s="310">
        <f>SUM(E71:M71)+B71</f>
        <v>1897593</v>
      </c>
      <c r="O71" s="702" t="s">
        <v>692</v>
      </c>
      <c r="P71" s="703"/>
    </row>
    <row r="72" spans="1:16" ht="16.2" thickBot="1">
      <c r="A72" s="315" t="s">
        <v>682</v>
      </c>
      <c r="B72" s="330">
        <f>B71+B70</f>
        <v>1469633</v>
      </c>
      <c r="C72" s="300"/>
      <c r="D72" s="300"/>
      <c r="E72" s="332">
        <f t="shared" ref="E72:M72" si="11">E71+E70</f>
        <v>0</v>
      </c>
      <c r="F72" s="332">
        <f t="shared" si="11"/>
        <v>0</v>
      </c>
      <c r="G72" s="332">
        <f t="shared" si="11"/>
        <v>3290327</v>
      </c>
      <c r="H72" s="332">
        <f t="shared" si="11"/>
        <v>0</v>
      </c>
      <c r="I72" s="332">
        <f t="shared" si="11"/>
        <v>0</v>
      </c>
      <c r="J72" s="332">
        <f t="shared" si="11"/>
        <v>1401427</v>
      </c>
      <c r="K72" s="332">
        <f t="shared" si="11"/>
        <v>2889001</v>
      </c>
      <c r="L72" s="332">
        <f t="shared" si="11"/>
        <v>1888149</v>
      </c>
      <c r="M72" s="333">
        <f t="shared" si="11"/>
        <v>4712060</v>
      </c>
      <c r="N72" s="298">
        <f>SUM(E72:M72)+B72</f>
        <v>15650597</v>
      </c>
      <c r="P72" s="264"/>
    </row>
    <row r="73" spans="1:16" ht="46.5" customHeight="1" thickBot="1">
      <c r="A73" s="337" t="s">
        <v>683</v>
      </c>
      <c r="B73" s="612">
        <f>B72*1.1879</f>
        <v>1745777.0407</v>
      </c>
      <c r="C73" s="305"/>
      <c r="D73" s="305"/>
      <c r="E73" s="334"/>
      <c r="F73" s="334"/>
      <c r="G73" s="612">
        <f>G72*1.1879</f>
        <v>3908579.4432999999</v>
      </c>
      <c r="H73" s="334"/>
      <c r="I73" s="334"/>
      <c r="J73" s="612">
        <f>J72*1.1879</f>
        <v>1664755.1332999999</v>
      </c>
      <c r="K73" s="612">
        <f>K72*1.1879</f>
        <v>3431844.2878999999</v>
      </c>
      <c r="L73" s="612">
        <f>L72*1.1879</f>
        <v>2242932.1971</v>
      </c>
      <c r="M73" s="612">
        <f>M72*1.1879</f>
        <v>5597456.074</v>
      </c>
      <c r="N73" s="338">
        <f>SUM(E73:M73)+B73</f>
        <v>18591344.1763</v>
      </c>
      <c r="O73" s="702" t="s">
        <v>114</v>
      </c>
      <c r="P73" s="703"/>
    </row>
  </sheetData>
  <sheetProtection password="C08A" sheet="1" objects="1" scenarios="1" selectLockedCells="1"/>
  <mergeCells count="44">
    <mergeCell ref="O30:P30"/>
    <mergeCell ref="A1:B1"/>
    <mergeCell ref="O11:P11"/>
    <mergeCell ref="O12:P12"/>
    <mergeCell ref="O15:P15"/>
    <mergeCell ref="O16:P16"/>
    <mergeCell ref="O17:P17"/>
    <mergeCell ref="O18:P18"/>
    <mergeCell ref="O22:P25"/>
    <mergeCell ref="O26:P27"/>
    <mergeCell ref="O6:P6"/>
    <mergeCell ref="O32:P32"/>
    <mergeCell ref="O33:P33"/>
    <mergeCell ref="O34:P34"/>
    <mergeCell ref="O35:P35"/>
    <mergeCell ref="O36:P36"/>
    <mergeCell ref="O37:P37"/>
    <mergeCell ref="O53:P53"/>
    <mergeCell ref="O42:P42"/>
    <mergeCell ref="O43:P43"/>
    <mergeCell ref="O44:P44"/>
    <mergeCell ref="O38:P38"/>
    <mergeCell ref="O39:P39"/>
    <mergeCell ref="O45:P45"/>
    <mergeCell ref="O46:P46"/>
    <mergeCell ref="O47:P47"/>
    <mergeCell ref="O40:P40"/>
    <mergeCell ref="O41:P41"/>
    <mergeCell ref="O71:P71"/>
    <mergeCell ref="O73:P73"/>
    <mergeCell ref="O69:P69"/>
    <mergeCell ref="O70:P70"/>
    <mergeCell ref="O49:P49"/>
    <mergeCell ref="O50:P50"/>
    <mergeCell ref="O51:P51"/>
    <mergeCell ref="O52:P52"/>
    <mergeCell ref="O62:P62"/>
    <mergeCell ref="O63:P63"/>
    <mergeCell ref="O64:P64"/>
    <mergeCell ref="O65:P65"/>
    <mergeCell ref="O56:P56"/>
    <mergeCell ref="O57:P57"/>
    <mergeCell ref="O59:P59"/>
    <mergeCell ref="O60:P60"/>
  </mergeCells>
  <dataValidations xWindow="1062" yWindow="589" count="3">
    <dataValidation type="decimal" operator="greaterThanOrEqual" allowBlank="1" showInputMessage="1" showErrorMessage="1" errorTitle="Numeric Cell" error="Please enter a numeric value" promptTitle="Numeric Cell" prompt="Please enter a numeric value." sqref="B22:M27 B70:B73 B56:B61 E56:N61 E64:N68 N5:N9 E70:N73 N11:N13 B64:B68 B33:B53 B19 E33:N53 C5:D9 C11:D13 E19:M19 N15:N19 C15:D19 C30:D30">
      <formula1>0</formula1>
    </dataValidation>
    <dataValidation type="decimal" allowBlank="1" showInputMessage="1" showErrorMessage="1" errorTitle="Percentage Cell" error="This cell will only allow percentage values" promptTitle="Percentage Cell" prompt="Please enter value as a percentage" sqref="B69 B62:B63 E69:M69 E62:M63">
      <formula1>0</formula1>
      <formula2>1</formula2>
    </dataValidation>
    <dataValidation type="whole" operator="greaterThanOrEqual" allowBlank="1" showInputMessage="1" showErrorMessage="1" errorTitle="Numeric Cell" error="Please enter a numeric value" promptTitle="Numeric Cell" prompt="Please enter a numeric value." sqref="B5:B9 E5:M9 B11:B13 E11:M13 E15:M18 B15:B18 B30 E30:M30">
      <formula1>0</formula1>
    </dataValidation>
  </dataValidations>
  <pageMargins left="0.70866141732283472" right="0.70866141732283472" top="0.74803149606299213" bottom="0.74803149606299213" header="0.31496062992125984" footer="0.31496062992125984"/>
  <pageSetup paperSize="9" scale="34" fitToHeight="0" orientation="landscape" r:id="rId1"/>
  <headerFooter>
    <oddFooter>Page &amp;P&amp;R&amp;A</oddFooter>
  </headerFooter>
  <rowBreaks count="1" manualBreakCount="1">
    <brk id="31" max="1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2"/>
  <sheetViews>
    <sheetView showGridLines="0" topLeftCell="A7" zoomScale="70" zoomScaleNormal="70" workbookViewId="0">
      <selection activeCell="M17" sqref="M17"/>
    </sheetView>
  </sheetViews>
  <sheetFormatPr defaultColWidth="51.33203125" defaultRowHeight="13.8"/>
  <cols>
    <col min="1" max="1" width="99.88671875" style="58" customWidth="1"/>
    <col min="2" max="2" width="31.33203125" style="99" customWidth="1"/>
    <col min="3" max="3" width="26.109375" style="59" customWidth="1"/>
    <col min="4" max="4" width="21" style="59" customWidth="1"/>
    <col min="5" max="5" width="24.33203125" style="59" customWidth="1"/>
    <col min="6" max="6" width="28.6640625" style="59" customWidth="1"/>
    <col min="7" max="7" width="30.88671875" style="59" bestFit="1" customWidth="1"/>
    <col min="8" max="8" width="45.33203125" style="59" customWidth="1"/>
    <col min="9" max="9" width="26.33203125" style="59" customWidth="1"/>
    <col min="10" max="10" width="15.88671875" style="59" bestFit="1" customWidth="1"/>
    <col min="11" max="11" width="17.88671875" style="59" customWidth="1"/>
    <col min="12" max="12" width="14.5546875" style="59" customWidth="1"/>
    <col min="13" max="13" width="17.88671875" style="59" customWidth="1"/>
    <col min="14" max="14" width="24.109375" style="59" customWidth="1"/>
    <col min="15" max="15" width="60.44140625" style="104" customWidth="1"/>
    <col min="16" max="16" width="40.109375" style="58" customWidth="1"/>
    <col min="17" max="20" width="15.33203125" style="37" customWidth="1"/>
    <col min="21" max="16384" width="51.33203125" style="37"/>
  </cols>
  <sheetData>
    <row r="1" spans="1:16" ht="22.8">
      <c r="A1" s="35" t="s">
        <v>693</v>
      </c>
      <c r="B1" s="97"/>
      <c r="C1" s="41"/>
      <c r="E1" s="41"/>
      <c r="F1" s="41"/>
      <c r="G1" s="41"/>
      <c r="H1" s="41"/>
      <c r="I1" s="41"/>
      <c r="J1" s="41"/>
      <c r="K1" s="41"/>
      <c r="L1" s="41"/>
      <c r="M1" s="41"/>
      <c r="N1" s="41"/>
      <c r="O1" s="93"/>
      <c r="P1" s="37"/>
    </row>
    <row r="2" spans="1:16" ht="21">
      <c r="A2" s="42" t="s">
        <v>123</v>
      </c>
      <c r="B2" s="97"/>
      <c r="C2" s="41"/>
      <c r="E2" s="41"/>
      <c r="F2" s="41"/>
      <c r="G2" s="41"/>
      <c r="H2" s="41"/>
      <c r="I2" s="41"/>
      <c r="J2" s="41"/>
      <c r="K2" s="41"/>
      <c r="L2" s="41"/>
      <c r="M2" s="41"/>
      <c r="N2" s="41"/>
      <c r="O2" s="93"/>
      <c r="P2" s="37"/>
    </row>
    <row r="3" spans="1:16" ht="21">
      <c r="A3" s="43" t="s">
        <v>195</v>
      </c>
      <c r="B3" s="93"/>
      <c r="C3" s="44"/>
      <c r="D3" s="131"/>
      <c r="E3" s="44"/>
      <c r="F3" s="44"/>
      <c r="G3" s="44"/>
      <c r="H3" s="44"/>
      <c r="I3" s="44"/>
      <c r="J3" s="44"/>
      <c r="K3" s="44"/>
      <c r="L3" s="44"/>
      <c r="M3" s="44"/>
      <c r="N3" s="44"/>
      <c r="O3" s="101"/>
      <c r="P3" s="45"/>
    </row>
    <row r="4" spans="1:16" ht="62.4">
      <c r="A4" s="95" t="s">
        <v>0</v>
      </c>
      <c r="B4" s="95" t="s">
        <v>60</v>
      </c>
      <c r="C4" s="95" t="s">
        <v>857</v>
      </c>
      <c r="D4" s="95" t="s">
        <v>90</v>
      </c>
      <c r="E4" s="95" t="s">
        <v>62</v>
      </c>
      <c r="F4" s="95" t="s">
        <v>91</v>
      </c>
      <c r="G4" s="95" t="s">
        <v>92</v>
      </c>
      <c r="H4" s="95" t="s">
        <v>868</v>
      </c>
      <c r="I4" s="95" t="s">
        <v>59</v>
      </c>
      <c r="J4" s="95" t="s">
        <v>131</v>
      </c>
      <c r="K4" s="95" t="s">
        <v>132</v>
      </c>
      <c r="L4" s="95" t="s">
        <v>93</v>
      </c>
      <c r="M4" s="95" t="s">
        <v>139</v>
      </c>
      <c r="N4" s="95" t="s">
        <v>413</v>
      </c>
      <c r="O4" s="497" t="s">
        <v>1</v>
      </c>
      <c r="P4" s="37"/>
    </row>
    <row r="5" spans="1:16" ht="274.2" customHeight="1">
      <c r="A5" s="46"/>
      <c r="B5" s="96" t="s">
        <v>143</v>
      </c>
      <c r="C5" s="505" t="s">
        <v>429</v>
      </c>
      <c r="D5" s="505" t="s">
        <v>430</v>
      </c>
      <c r="E5" s="505" t="s">
        <v>431</v>
      </c>
      <c r="F5" s="505" t="s">
        <v>64</v>
      </c>
      <c r="G5" s="505" t="s">
        <v>144</v>
      </c>
      <c r="H5" s="523" t="s">
        <v>876</v>
      </c>
      <c r="I5" s="94" t="s">
        <v>65</v>
      </c>
      <c r="J5" s="505" t="s">
        <v>145</v>
      </c>
      <c r="K5" s="505" t="s">
        <v>215</v>
      </c>
      <c r="L5" s="505" t="s">
        <v>99</v>
      </c>
      <c r="M5" s="505" t="s">
        <v>146</v>
      </c>
      <c r="N5" s="100" t="s">
        <v>147</v>
      </c>
      <c r="O5" s="102"/>
      <c r="P5" s="37"/>
    </row>
    <row r="6" spans="1:16" ht="15.6">
      <c r="A6" s="48" t="s">
        <v>106</v>
      </c>
      <c r="B6" s="98"/>
      <c r="C6" s="50"/>
      <c r="D6" s="49"/>
      <c r="E6" s="50"/>
      <c r="F6" s="50"/>
      <c r="G6" s="50"/>
      <c r="H6" s="50"/>
      <c r="I6" s="50"/>
      <c r="J6" s="50"/>
      <c r="K6" s="50"/>
      <c r="L6" s="50"/>
      <c r="M6" s="50"/>
      <c r="N6" s="50"/>
      <c r="O6" s="103"/>
      <c r="P6" s="37"/>
    </row>
    <row r="7" spans="1:16" ht="30">
      <c r="A7" s="51" t="s">
        <v>140</v>
      </c>
      <c r="B7" s="96" t="s">
        <v>141</v>
      </c>
      <c r="C7" s="105" t="s">
        <v>1028</v>
      </c>
      <c r="D7" s="105" t="s">
        <v>1029</v>
      </c>
      <c r="E7" s="105" t="s">
        <v>1028</v>
      </c>
      <c r="F7" s="105" t="s">
        <v>1028</v>
      </c>
      <c r="G7" s="105" t="s">
        <v>1029</v>
      </c>
      <c r="H7" s="105" t="s">
        <v>1028</v>
      </c>
      <c r="I7" s="105" t="s">
        <v>1028</v>
      </c>
      <c r="J7" s="105" t="s">
        <v>1028</v>
      </c>
      <c r="K7" s="105" t="s">
        <v>1028</v>
      </c>
      <c r="L7" s="105" t="s">
        <v>901</v>
      </c>
      <c r="M7" s="105"/>
      <c r="N7" s="105"/>
      <c r="O7" s="47" t="s">
        <v>441</v>
      </c>
      <c r="P7" s="37"/>
    </row>
    <row r="8" spans="1:16" ht="15">
      <c r="A8" s="51" t="s">
        <v>142</v>
      </c>
      <c r="B8" s="96" t="s">
        <v>61</v>
      </c>
      <c r="C8" s="156">
        <v>8</v>
      </c>
      <c r="D8" s="156">
        <v>3</v>
      </c>
      <c r="E8" s="156">
        <v>1</v>
      </c>
      <c r="F8" s="156">
        <v>1</v>
      </c>
      <c r="G8" s="156">
        <v>1</v>
      </c>
      <c r="H8" s="156">
        <v>2</v>
      </c>
      <c r="I8" s="156">
        <v>1</v>
      </c>
      <c r="J8" s="156">
        <v>1</v>
      </c>
      <c r="K8" s="156">
        <v>1</v>
      </c>
      <c r="L8" s="156">
        <v>1</v>
      </c>
      <c r="M8" s="156"/>
      <c r="N8" s="156"/>
      <c r="O8" s="47" t="s">
        <v>423</v>
      </c>
      <c r="P8" s="37"/>
    </row>
    <row r="9" spans="1:16" ht="45">
      <c r="A9" s="498" t="s">
        <v>107</v>
      </c>
      <c r="B9" s="96" t="s">
        <v>63</v>
      </c>
      <c r="C9" s="607" t="s">
        <v>1015</v>
      </c>
      <c r="D9" s="607" t="s">
        <v>1015</v>
      </c>
      <c r="E9" s="607" t="s">
        <v>1015</v>
      </c>
      <c r="F9" s="607" t="s">
        <v>1015</v>
      </c>
      <c r="G9" s="607" t="s">
        <v>1015</v>
      </c>
      <c r="H9" s="607" t="s">
        <v>1015</v>
      </c>
      <c r="I9" s="607" t="s">
        <v>1015</v>
      </c>
      <c r="J9" s="607" t="s">
        <v>1015</v>
      </c>
      <c r="K9" s="607" t="s">
        <v>1015</v>
      </c>
      <c r="L9" s="604" t="s">
        <v>1015</v>
      </c>
      <c r="M9" s="493"/>
      <c r="N9" s="493"/>
      <c r="O9" s="47" t="s">
        <v>424</v>
      </c>
      <c r="P9" s="37"/>
    </row>
    <row r="10" spans="1:16" ht="15">
      <c r="A10" s="498" t="s">
        <v>100</v>
      </c>
      <c r="B10" s="96" t="s">
        <v>63</v>
      </c>
      <c r="C10" s="607" t="s">
        <v>1015</v>
      </c>
      <c r="D10" s="607" t="s">
        <v>1015</v>
      </c>
      <c r="E10" s="607" t="s">
        <v>1015</v>
      </c>
      <c r="F10" s="607" t="s">
        <v>1015</v>
      </c>
      <c r="G10" s="607" t="s">
        <v>1015</v>
      </c>
      <c r="H10" s="607" t="s">
        <v>1015</v>
      </c>
      <c r="I10" s="607" t="s">
        <v>1015</v>
      </c>
      <c r="J10" s="607" t="s">
        <v>1015</v>
      </c>
      <c r="K10" s="607" t="s">
        <v>1015</v>
      </c>
      <c r="L10" s="604" t="s">
        <v>1022</v>
      </c>
      <c r="M10" s="493"/>
      <c r="N10" s="493"/>
      <c r="O10" s="47" t="s">
        <v>425</v>
      </c>
      <c r="P10" s="37"/>
    </row>
    <row r="11" spans="1:16" ht="84.6" customHeight="1">
      <c r="A11" s="52" t="s">
        <v>432</v>
      </c>
      <c r="B11" s="96" t="s">
        <v>10</v>
      </c>
      <c r="C11" s="105" t="s">
        <v>1030</v>
      </c>
      <c r="D11" s="105" t="s">
        <v>1031</v>
      </c>
      <c r="E11" s="105" t="s">
        <v>1035</v>
      </c>
      <c r="F11" s="105"/>
      <c r="G11" s="105" t="s">
        <v>1032</v>
      </c>
      <c r="H11" s="105" t="s">
        <v>1035</v>
      </c>
      <c r="I11" s="609"/>
      <c r="J11" s="105" t="s">
        <v>1033</v>
      </c>
      <c r="K11" s="105" t="s">
        <v>1034</v>
      </c>
      <c r="L11" s="105" t="s">
        <v>1023</v>
      </c>
      <c r="M11" s="105"/>
      <c r="N11" s="105"/>
      <c r="O11" s="47" t="s">
        <v>426</v>
      </c>
      <c r="P11" s="37"/>
    </row>
    <row r="12" spans="1:16" ht="15.6">
      <c r="A12" s="46" t="s">
        <v>68</v>
      </c>
      <c r="B12" s="98"/>
      <c r="C12" s="50"/>
      <c r="D12" s="50"/>
      <c r="E12" s="50"/>
      <c r="F12" s="50"/>
      <c r="G12" s="50"/>
      <c r="H12" s="50"/>
      <c r="I12" s="50"/>
      <c r="J12" s="50"/>
      <c r="K12" s="50"/>
      <c r="L12" s="50"/>
      <c r="M12" s="50"/>
      <c r="N12" s="50"/>
      <c r="O12" s="57"/>
      <c r="P12" s="37"/>
    </row>
    <row r="13" spans="1:16" ht="15">
      <c r="A13" s="52" t="s">
        <v>101</v>
      </c>
      <c r="B13" s="96" t="s">
        <v>63</v>
      </c>
      <c r="C13" s="607" t="s">
        <v>1022</v>
      </c>
      <c r="D13" s="607" t="s">
        <v>1015</v>
      </c>
      <c r="E13" s="607" t="s">
        <v>1022</v>
      </c>
      <c r="F13" s="607" t="s">
        <v>1015</v>
      </c>
      <c r="G13" s="607" t="s">
        <v>1015</v>
      </c>
      <c r="H13" s="607" t="s">
        <v>1015</v>
      </c>
      <c r="I13" s="607" t="s">
        <v>1015</v>
      </c>
      <c r="J13" s="607" t="s">
        <v>1015</v>
      </c>
      <c r="K13" s="607" t="s">
        <v>1015</v>
      </c>
      <c r="L13" s="604" t="s">
        <v>1022</v>
      </c>
      <c r="M13" s="493"/>
      <c r="N13" s="493"/>
      <c r="O13" s="47" t="s">
        <v>427</v>
      </c>
      <c r="P13" s="37"/>
    </row>
    <row r="14" spans="1:16" ht="60">
      <c r="A14" s="52" t="s">
        <v>108</v>
      </c>
      <c r="B14" s="96" t="s">
        <v>63</v>
      </c>
      <c r="C14" s="607" t="s">
        <v>1022</v>
      </c>
      <c r="D14" s="607" t="s">
        <v>1015</v>
      </c>
      <c r="E14" s="607" t="s">
        <v>1015</v>
      </c>
      <c r="F14" s="607" t="s">
        <v>1015</v>
      </c>
      <c r="G14" s="607" t="s">
        <v>1022</v>
      </c>
      <c r="H14" s="607" t="s">
        <v>1015</v>
      </c>
      <c r="I14" s="607" t="s">
        <v>1015</v>
      </c>
      <c r="J14" s="607" t="s">
        <v>1015</v>
      </c>
      <c r="K14" s="607" t="s">
        <v>1015</v>
      </c>
      <c r="L14" s="604" t="s">
        <v>1022</v>
      </c>
      <c r="M14" s="493"/>
      <c r="N14" s="493"/>
      <c r="O14" s="47" t="s">
        <v>428</v>
      </c>
      <c r="P14" s="37"/>
    </row>
    <row r="15" spans="1:16" ht="15.6">
      <c r="A15" s="53" t="s">
        <v>626</v>
      </c>
      <c r="B15" s="98"/>
      <c r="C15" s="50"/>
      <c r="D15" s="50"/>
      <c r="E15" s="50"/>
      <c r="F15" s="50"/>
      <c r="G15" s="50"/>
      <c r="H15" s="50"/>
      <c r="I15" s="50"/>
      <c r="J15" s="50"/>
      <c r="K15" s="50"/>
      <c r="L15" s="50"/>
      <c r="M15" s="50"/>
      <c r="N15" s="50"/>
      <c r="O15" s="57"/>
      <c r="P15" s="37"/>
    </row>
    <row r="16" spans="1:16" ht="30">
      <c r="A16" s="54" t="s">
        <v>102</v>
      </c>
      <c r="B16" s="96" t="s">
        <v>61</v>
      </c>
      <c r="C16" s="155">
        <v>37.5</v>
      </c>
      <c r="D16" s="155"/>
      <c r="E16" s="155">
        <v>37.5</v>
      </c>
      <c r="F16" s="155"/>
      <c r="G16" s="155">
        <v>51</v>
      </c>
      <c r="H16" s="155">
        <v>91</v>
      </c>
      <c r="I16" s="155">
        <v>37.5</v>
      </c>
      <c r="J16" s="155">
        <v>40</v>
      </c>
      <c r="K16" s="155">
        <v>37</v>
      </c>
      <c r="L16" s="155">
        <v>40</v>
      </c>
      <c r="M16" s="155"/>
      <c r="N16" s="155"/>
      <c r="O16" s="47" t="s">
        <v>76</v>
      </c>
      <c r="P16" s="37"/>
    </row>
    <row r="17" spans="1:16" ht="45">
      <c r="A17" s="54" t="s">
        <v>77</v>
      </c>
      <c r="B17" s="96" t="s">
        <v>61</v>
      </c>
      <c r="C17" s="155">
        <v>37.5</v>
      </c>
      <c r="D17" s="155"/>
      <c r="E17" s="155"/>
      <c r="F17" s="155"/>
      <c r="G17" s="155"/>
      <c r="H17" s="155"/>
      <c r="I17" s="155"/>
      <c r="J17" s="155">
        <v>40</v>
      </c>
      <c r="K17" s="155">
        <v>37.5</v>
      </c>
      <c r="L17" s="155">
        <v>73.5</v>
      </c>
      <c r="M17" s="155"/>
      <c r="N17" s="155"/>
      <c r="O17" s="47" t="s">
        <v>196</v>
      </c>
      <c r="P17" s="37"/>
    </row>
    <row r="18" spans="1:16" ht="15.6">
      <c r="A18" s="55" t="s">
        <v>81</v>
      </c>
      <c r="B18" s="98"/>
      <c r="C18" s="49"/>
      <c r="D18" s="49"/>
      <c r="E18" s="49"/>
      <c r="F18" s="49"/>
      <c r="G18" s="49"/>
      <c r="H18" s="49"/>
      <c r="I18" s="49"/>
      <c r="J18" s="56"/>
      <c r="K18" s="56"/>
      <c r="L18" s="49"/>
      <c r="M18" s="49"/>
      <c r="N18" s="49"/>
      <c r="O18" s="57"/>
      <c r="P18" s="37"/>
    </row>
    <row r="19" spans="1:16" ht="119.4" customHeight="1">
      <c r="A19" s="57" t="s">
        <v>433</v>
      </c>
      <c r="B19" s="717" t="s">
        <v>1027</v>
      </c>
      <c r="C19" s="717"/>
      <c r="D19" s="717"/>
      <c r="E19" s="717"/>
      <c r="F19" s="717"/>
      <c r="G19" s="717"/>
      <c r="H19" s="717"/>
      <c r="I19" s="717"/>
      <c r="J19" s="717"/>
      <c r="K19" s="717"/>
      <c r="L19" s="717"/>
      <c r="M19" s="717"/>
      <c r="N19" s="717"/>
      <c r="O19" s="717"/>
      <c r="P19" s="717"/>
    </row>
    <row r="20" spans="1:16" ht="117" customHeight="1">
      <c r="A20" s="57" t="s">
        <v>448</v>
      </c>
      <c r="B20" s="717"/>
      <c r="C20" s="717"/>
      <c r="D20" s="717"/>
      <c r="E20" s="717"/>
      <c r="F20" s="717"/>
      <c r="G20" s="717"/>
      <c r="H20" s="717"/>
      <c r="I20" s="717"/>
      <c r="J20" s="717"/>
      <c r="K20" s="717"/>
      <c r="L20" s="717"/>
      <c r="M20" s="717"/>
      <c r="N20" s="717"/>
      <c r="O20" s="717"/>
      <c r="P20" s="717"/>
    </row>
    <row r="21" spans="1:16">
      <c r="A21" s="37"/>
      <c r="B21" s="97"/>
      <c r="C21" s="41"/>
      <c r="E21" s="41"/>
      <c r="F21" s="41"/>
      <c r="G21" s="41"/>
      <c r="H21" s="41"/>
      <c r="I21" s="41"/>
      <c r="J21" s="41"/>
      <c r="K21" s="41"/>
      <c r="L21" s="41"/>
      <c r="M21" s="41"/>
      <c r="N21" s="41"/>
      <c r="O21" s="93"/>
      <c r="P21" s="37"/>
    </row>
    <row r="22" spans="1:16">
      <c r="A22" s="37"/>
      <c r="B22" s="97"/>
      <c r="C22" s="41"/>
      <c r="E22" s="41"/>
      <c r="F22" s="41"/>
      <c r="G22" s="41"/>
      <c r="H22" s="41"/>
      <c r="I22" s="41"/>
      <c r="J22" s="41"/>
      <c r="K22" s="41"/>
      <c r="L22" s="41"/>
      <c r="M22" s="41"/>
      <c r="N22" s="41"/>
      <c r="O22" s="93"/>
      <c r="P22" s="37"/>
    </row>
  </sheetData>
  <sheetProtection algorithmName="SHA-512" hashValue="YreLs/ZeAQTug6+gNujniPQRTyuArc2P1/aHZ9OEzNDsXx1YB5d63wkfYb7N4Jh0o/FJgY8pw47qPIGTaQp2lg==" saltValue="nBCIDYZuLszx53FDhGJYeg==" spinCount="100000" sheet="1" objects="1" scenarios="1" selectLockedCells="1"/>
  <mergeCells count="2">
    <mergeCell ref="B19:P19"/>
    <mergeCell ref="B20:P20"/>
  </mergeCells>
  <dataValidations xWindow="389" yWindow="479" count="4">
    <dataValidation type="list" allowBlank="1" showInputMessage="1" showErrorMessage="1" errorTitle="Drop Down" error="Use the drop down list to select an answer" promptTitle="Drop Down List" prompt="Please select answer from drop down" sqref="C7:N7">
      <formula1>"Adult, Older Adult, Both"</formula1>
    </dataValidation>
    <dataValidation type="list" allowBlank="1" showInputMessage="1" showErrorMessage="1" error="This cell will only accept a 'Yes' or 'No' answer." promptTitle="Yes/No" prompt="Please select 'Yes' or 'No'" sqref="C13:N14 C9:N10">
      <formula1>"Yes,No"</formula1>
    </dataValidation>
    <dataValidation type="whole" operator="greaterThanOrEqual" allowBlank="1" showInputMessage="1" showErrorMessage="1" errorTitle="Numerical Cell" error="This cell will only accept numbers" promptTitle="Numerical Cell" prompt="Please enter a numerical value" sqref="C8:N8">
      <formula1>0</formula1>
    </dataValidation>
    <dataValidation type="decimal" operator="lessThanOrEqual" allowBlank="1" showInputMessage="1" showErrorMessage="1" errorTitle="Numerical Cell" error="This cell will only accept values up to 168 hours. Please see definition for guidance." promptTitle="Numerical Cell" prompt="Please enter a numerical value" sqref="C16:N17">
      <formula1>168</formula1>
    </dataValidation>
  </dataValidations>
  <pageMargins left="0.70866141732283472" right="0.70866141732283472" top="0.74803149606299213" bottom="0.74803149606299213" header="0.31496062992125984" footer="0.31496062992125984"/>
  <pageSetup paperSize="9" scale="24" orientation="landscape"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B2:O84"/>
  <sheetViews>
    <sheetView topLeftCell="A4" zoomScale="85" zoomScaleNormal="85" workbookViewId="0">
      <selection activeCell="C78" sqref="C78:E78"/>
    </sheetView>
  </sheetViews>
  <sheetFormatPr defaultColWidth="9.109375" defaultRowHeight="13.8"/>
  <cols>
    <col min="1" max="1" width="3.44140625" style="524" customWidth="1"/>
    <col min="2" max="2" width="78.33203125" style="573" customWidth="1"/>
    <col min="3" max="3" width="20.5546875" style="524" customWidth="1"/>
    <col min="4" max="4" width="21.44140625" style="524" customWidth="1"/>
    <col min="5" max="5" width="17.5546875" style="524" customWidth="1"/>
    <col min="6" max="12" width="9.109375" style="524"/>
    <col min="13" max="13" width="16.109375" style="524" customWidth="1"/>
    <col min="14" max="14" width="9.109375" style="524"/>
    <col min="15" max="15" width="17.33203125" style="524" customWidth="1"/>
    <col min="16" max="16384" width="9.109375" style="524"/>
  </cols>
  <sheetData>
    <row r="2" spans="2:15" ht="14.4" thickBot="1"/>
    <row r="3" spans="2:15" ht="18" thickBot="1">
      <c r="B3" s="731" t="s">
        <v>878</v>
      </c>
      <c r="C3" s="732"/>
    </row>
    <row r="5" spans="2:15" ht="14.4" thickBot="1">
      <c r="B5" s="574"/>
    </row>
    <row r="6" spans="2:15" ht="28.95" customHeight="1">
      <c r="B6" s="550" t="s">
        <v>960</v>
      </c>
      <c r="C6" s="729"/>
      <c r="D6" s="729"/>
      <c r="E6" s="734"/>
      <c r="F6" s="542" t="s">
        <v>962</v>
      </c>
      <c r="G6" s="543"/>
      <c r="H6" s="543"/>
      <c r="I6" s="543"/>
      <c r="J6" s="543"/>
      <c r="K6" s="543"/>
      <c r="L6" s="543"/>
      <c r="M6" s="543"/>
      <c r="N6" s="543"/>
      <c r="O6" s="544"/>
    </row>
    <row r="7" spans="2:15" ht="27.6">
      <c r="B7" s="550" t="s">
        <v>961</v>
      </c>
      <c r="C7" s="727"/>
      <c r="D7" s="727"/>
      <c r="E7" s="728"/>
      <c r="F7" s="545" t="s">
        <v>964</v>
      </c>
      <c r="G7" s="525"/>
      <c r="H7" s="525"/>
      <c r="I7" s="525"/>
      <c r="J7" s="525"/>
      <c r="K7" s="525"/>
      <c r="L7" s="525"/>
      <c r="M7" s="525"/>
      <c r="N7" s="525"/>
      <c r="O7" s="546"/>
    </row>
    <row r="8" spans="2:15" ht="29.4" customHeight="1">
      <c r="B8" s="550" t="s">
        <v>959</v>
      </c>
      <c r="C8" s="729"/>
      <c r="D8" s="729"/>
      <c r="E8" s="734"/>
      <c r="F8" s="545" t="s">
        <v>963</v>
      </c>
      <c r="G8" s="525"/>
      <c r="H8" s="525"/>
      <c r="I8" s="525"/>
      <c r="J8" s="525"/>
      <c r="K8" s="525"/>
      <c r="L8" s="525"/>
      <c r="M8" s="525"/>
      <c r="N8" s="525"/>
      <c r="O8" s="546"/>
    </row>
    <row r="9" spans="2:15" ht="27.6">
      <c r="B9" s="550" t="s">
        <v>965</v>
      </c>
      <c r="C9" s="727"/>
      <c r="D9" s="727"/>
      <c r="E9" s="728"/>
      <c r="F9" s="551" t="s">
        <v>971</v>
      </c>
      <c r="G9" s="525"/>
      <c r="H9" s="525"/>
      <c r="I9" s="525"/>
      <c r="J9" s="525"/>
      <c r="K9" s="525"/>
      <c r="L9" s="525"/>
      <c r="M9" s="525"/>
      <c r="N9" s="525"/>
      <c r="O9" s="546"/>
    </row>
    <row r="10" spans="2:15" ht="21.75" customHeight="1">
      <c r="B10" s="550" t="s">
        <v>813</v>
      </c>
      <c r="C10" s="720"/>
      <c r="D10" s="720"/>
      <c r="E10" s="721"/>
      <c r="F10" s="545"/>
      <c r="G10" s="525"/>
      <c r="H10" s="525"/>
      <c r="I10" s="525"/>
      <c r="J10" s="525"/>
      <c r="K10" s="525"/>
      <c r="L10" s="525"/>
      <c r="M10" s="525"/>
      <c r="N10" s="525"/>
      <c r="O10" s="546"/>
    </row>
    <row r="11" spans="2:15" ht="30.75" customHeight="1">
      <c r="B11" s="550" t="s">
        <v>972</v>
      </c>
      <c r="C11" s="729"/>
      <c r="D11" s="729"/>
      <c r="E11" s="734"/>
      <c r="F11" s="545"/>
      <c r="G11" s="525"/>
      <c r="H11" s="525"/>
      <c r="I11" s="525"/>
      <c r="J11" s="525"/>
      <c r="K11" s="525"/>
      <c r="L11" s="525"/>
      <c r="M11" s="525"/>
      <c r="N11" s="525"/>
      <c r="O11" s="546"/>
    </row>
    <row r="12" spans="2:15" ht="67.5" customHeight="1" thickBot="1">
      <c r="B12" s="575" t="s">
        <v>776</v>
      </c>
      <c r="C12" s="718"/>
      <c r="D12" s="718"/>
      <c r="E12" s="719"/>
      <c r="F12" s="547"/>
      <c r="G12" s="548"/>
      <c r="H12" s="548"/>
      <c r="I12" s="548"/>
      <c r="J12" s="548"/>
      <c r="K12" s="548"/>
      <c r="L12" s="548"/>
      <c r="M12" s="548"/>
      <c r="N12" s="548"/>
      <c r="O12" s="549"/>
    </row>
    <row r="14" spans="2:15" s="39" customFormat="1">
      <c r="B14" s="440"/>
      <c r="C14" s="440"/>
      <c r="D14" s="436"/>
      <c r="E14" s="436"/>
      <c r="F14" s="436"/>
      <c r="G14" s="436"/>
    </row>
    <row r="15" spans="2:15" s="39" customFormat="1">
      <c r="B15" s="440" t="s">
        <v>197</v>
      </c>
      <c r="C15" s="436"/>
      <c r="D15" s="436"/>
      <c r="E15" s="436"/>
      <c r="F15" s="436"/>
      <c r="G15" s="436"/>
    </row>
    <row r="16" spans="2:15" s="39" customFormat="1">
      <c r="B16" s="443" t="s">
        <v>751</v>
      </c>
      <c r="C16" s="726">
        <v>13</v>
      </c>
      <c r="D16" s="726"/>
      <c r="E16" s="726"/>
    </row>
    <row r="17" spans="2:14" s="39" customFormat="1">
      <c r="B17" s="441" t="s">
        <v>752</v>
      </c>
      <c r="C17" s="726">
        <v>357</v>
      </c>
      <c r="D17" s="726"/>
      <c r="E17" s="726"/>
    </row>
    <row r="18" spans="2:14" s="39" customFormat="1">
      <c r="B18" s="441" t="s">
        <v>446</v>
      </c>
      <c r="C18" s="726">
        <v>1</v>
      </c>
      <c r="D18" s="726"/>
      <c r="E18" s="726"/>
    </row>
    <row r="19" spans="2:14" s="39" customFormat="1" ht="30" customHeight="1">
      <c r="B19" s="441" t="s">
        <v>539</v>
      </c>
      <c r="C19" s="726">
        <v>0</v>
      </c>
      <c r="D19" s="726"/>
      <c r="E19" s="726"/>
    </row>
    <row r="20" spans="2:14" s="39" customFormat="1">
      <c r="B20" s="576"/>
      <c r="C20" s="524"/>
      <c r="D20" s="524"/>
    </row>
    <row r="21" spans="2:14" s="39" customFormat="1">
      <c r="B21" s="576" t="s">
        <v>398</v>
      </c>
      <c r="C21" s="524"/>
      <c r="D21" s="524"/>
    </row>
    <row r="22" spans="2:14" s="39" customFormat="1">
      <c r="B22" s="441" t="s">
        <v>753</v>
      </c>
      <c r="C22" s="726">
        <v>2321</v>
      </c>
      <c r="D22" s="726"/>
      <c r="E22" s="726"/>
    </row>
    <row r="23" spans="2:14" s="39" customFormat="1">
      <c r="B23" s="441" t="s">
        <v>754</v>
      </c>
      <c r="C23" s="726"/>
      <c r="D23" s="726"/>
      <c r="E23" s="726"/>
    </row>
    <row r="24" spans="2:14" s="39" customFormat="1">
      <c r="B24" s="441" t="s">
        <v>755</v>
      </c>
      <c r="C24" s="726">
        <v>13468</v>
      </c>
      <c r="D24" s="726"/>
      <c r="E24" s="726"/>
    </row>
    <row r="25" spans="2:14" s="39" customFormat="1" ht="15" customHeight="1">
      <c r="B25" s="441" t="s">
        <v>756</v>
      </c>
      <c r="C25" s="730">
        <v>2</v>
      </c>
      <c r="D25" s="730"/>
      <c r="E25" s="730"/>
      <c r="F25" s="738" t="s">
        <v>580</v>
      </c>
      <c r="G25" s="739"/>
      <c r="H25" s="739"/>
      <c r="I25" s="739"/>
      <c r="J25" s="739"/>
      <c r="K25" s="739"/>
      <c r="L25" s="739"/>
      <c r="M25" s="739"/>
      <c r="N25" s="740"/>
    </row>
    <row r="26" spans="2:14" s="39" customFormat="1">
      <c r="B26" s="441" t="s">
        <v>757</v>
      </c>
      <c r="C26" s="727">
        <v>0.99</v>
      </c>
      <c r="D26" s="727"/>
      <c r="E26" s="728"/>
      <c r="F26" s="442"/>
      <c r="G26" s="442"/>
      <c r="I26" s="442"/>
      <c r="J26" s="442"/>
      <c r="K26" s="442"/>
      <c r="L26" s="442"/>
      <c r="M26" s="442"/>
      <c r="N26" s="442"/>
    </row>
    <row r="27" spans="2:14" s="39" customFormat="1">
      <c r="B27" s="441" t="s">
        <v>758</v>
      </c>
      <c r="C27" s="727">
        <v>1</v>
      </c>
      <c r="D27" s="727"/>
      <c r="E27" s="728"/>
    </row>
    <row r="28" spans="2:14" s="39" customFormat="1" ht="15" customHeight="1">
      <c r="B28" s="441" t="s">
        <v>814</v>
      </c>
      <c r="C28" s="727"/>
      <c r="D28" s="727"/>
      <c r="E28" s="728"/>
      <c r="F28" s="738" t="s">
        <v>818</v>
      </c>
      <c r="G28" s="739"/>
      <c r="H28" s="739"/>
      <c r="I28" s="739"/>
      <c r="J28" s="739"/>
      <c r="K28" s="739"/>
      <c r="L28" s="739"/>
      <c r="M28" s="739"/>
      <c r="N28" s="740"/>
    </row>
    <row r="29" spans="2:14" s="39" customFormat="1" ht="15" customHeight="1">
      <c r="B29" s="443" t="s">
        <v>815</v>
      </c>
      <c r="C29" s="727"/>
      <c r="D29" s="727"/>
      <c r="E29" s="728"/>
      <c r="F29" s="738" t="s">
        <v>818</v>
      </c>
      <c r="G29" s="739"/>
      <c r="H29" s="739"/>
      <c r="I29" s="739"/>
      <c r="J29" s="739"/>
      <c r="K29" s="739"/>
      <c r="L29" s="739"/>
      <c r="M29" s="739"/>
      <c r="N29" s="740"/>
    </row>
    <row r="30" spans="2:14" s="39" customFormat="1" ht="36.75" customHeight="1">
      <c r="B30" s="443" t="s">
        <v>996</v>
      </c>
      <c r="C30" s="730"/>
      <c r="D30" s="730"/>
      <c r="E30" s="730"/>
      <c r="F30" s="738" t="s">
        <v>816</v>
      </c>
      <c r="G30" s="739"/>
      <c r="H30" s="739"/>
      <c r="I30" s="739"/>
      <c r="J30" s="739"/>
      <c r="K30" s="739"/>
      <c r="L30" s="739"/>
      <c r="M30" s="739"/>
      <c r="N30" s="740"/>
    </row>
    <row r="31" spans="2:14" s="39" customFormat="1">
      <c r="B31" s="444"/>
      <c r="C31" s="524"/>
      <c r="D31" s="524"/>
    </row>
    <row r="32" spans="2:14" s="39" customFormat="1">
      <c r="B32" s="576" t="s">
        <v>185</v>
      </c>
      <c r="C32" s="524"/>
      <c r="D32" s="524"/>
    </row>
    <row r="33" spans="2:14" s="39" customFormat="1">
      <c r="B33" s="441" t="s">
        <v>650</v>
      </c>
      <c r="C33" s="726"/>
      <c r="D33" s="726"/>
      <c r="E33" s="726"/>
    </row>
    <row r="34" spans="2:14" s="39" customFormat="1" ht="35.25" customHeight="1">
      <c r="B34" s="441" t="s">
        <v>754</v>
      </c>
      <c r="C34" s="726"/>
      <c r="D34" s="726"/>
      <c r="E34" s="726"/>
      <c r="F34" s="741" t="s">
        <v>581</v>
      </c>
      <c r="G34" s="742"/>
      <c r="H34" s="742"/>
      <c r="I34" s="742"/>
      <c r="J34" s="742"/>
      <c r="K34" s="742"/>
      <c r="L34" s="742"/>
      <c r="M34" s="742"/>
      <c r="N34" s="743"/>
    </row>
    <row r="35" spans="2:14" s="39" customFormat="1">
      <c r="B35" s="441" t="s">
        <v>760</v>
      </c>
      <c r="C35" s="726"/>
      <c r="D35" s="726"/>
      <c r="E35" s="726"/>
      <c r="F35" s="741" t="s">
        <v>582</v>
      </c>
      <c r="G35" s="742"/>
      <c r="H35" s="742"/>
      <c r="I35" s="742"/>
      <c r="J35" s="742"/>
      <c r="K35" s="742"/>
      <c r="L35" s="742"/>
      <c r="M35" s="742"/>
      <c r="N35" s="743"/>
    </row>
    <row r="36" spans="2:14" s="39" customFormat="1">
      <c r="B36" s="441" t="s">
        <v>755</v>
      </c>
      <c r="C36" s="726"/>
      <c r="D36" s="726"/>
      <c r="E36" s="726"/>
      <c r="F36" s="442"/>
      <c r="G36" s="442"/>
      <c r="H36" s="442"/>
      <c r="I36" s="442"/>
      <c r="J36" s="442"/>
      <c r="K36" s="442"/>
      <c r="L36" s="442"/>
    </row>
    <row r="37" spans="2:14" s="39" customFormat="1">
      <c r="B37" s="37"/>
    </row>
    <row r="38" spans="2:14" s="39" customFormat="1">
      <c r="B38" s="37"/>
    </row>
    <row r="39" spans="2:14" s="39" customFormat="1" ht="41.4">
      <c r="B39" s="577" t="s">
        <v>186</v>
      </c>
      <c r="C39" s="445" t="s">
        <v>213</v>
      </c>
      <c r="D39" s="446" t="s">
        <v>198</v>
      </c>
      <c r="E39" s="447" t="s">
        <v>87</v>
      </c>
    </row>
    <row r="40" spans="2:14" s="39" customFormat="1">
      <c r="B40" s="441" t="s">
        <v>761</v>
      </c>
      <c r="C40" s="494"/>
      <c r="D40" s="494"/>
      <c r="E40" s="494"/>
    </row>
    <row r="41" spans="2:14" s="39" customFormat="1" ht="36" customHeight="1">
      <c r="B41" s="441" t="s">
        <v>754</v>
      </c>
      <c r="C41" s="494"/>
      <c r="D41" s="494"/>
      <c r="E41" s="494"/>
      <c r="F41" s="749" t="s">
        <v>583</v>
      </c>
      <c r="G41" s="749"/>
      <c r="H41" s="749"/>
      <c r="I41" s="749"/>
      <c r="J41" s="749"/>
      <c r="K41" s="749"/>
      <c r="L41" s="749"/>
      <c r="M41" s="749"/>
      <c r="N41" s="749"/>
    </row>
    <row r="42" spans="2:14" s="39" customFormat="1">
      <c r="B42" s="441" t="s">
        <v>755</v>
      </c>
      <c r="C42" s="494"/>
      <c r="D42" s="494"/>
      <c r="E42" s="494"/>
    </row>
    <row r="43" spans="2:14" s="39" customFormat="1">
      <c r="B43" s="441" t="s">
        <v>756</v>
      </c>
      <c r="C43" s="448"/>
      <c r="D43" s="448"/>
      <c r="E43" s="448"/>
      <c r="F43" s="748" t="s">
        <v>584</v>
      </c>
      <c r="G43" s="748"/>
      <c r="H43" s="748"/>
      <c r="I43" s="748"/>
      <c r="J43" s="748"/>
      <c r="K43" s="748"/>
      <c r="L43" s="748"/>
      <c r="M43" s="748"/>
      <c r="N43" s="748"/>
    </row>
    <row r="44" spans="2:14" s="39" customFormat="1" ht="15.6">
      <c r="B44" s="441" t="s">
        <v>757</v>
      </c>
      <c r="C44" s="320"/>
      <c r="D44" s="320"/>
      <c r="E44" s="320"/>
    </row>
    <row r="45" spans="2:14" s="39" customFormat="1" ht="15.6">
      <c r="B45" s="441" t="s">
        <v>758</v>
      </c>
      <c r="C45" s="320"/>
      <c r="D45" s="320"/>
      <c r="E45" s="320"/>
    </row>
    <row r="46" spans="2:14" s="39" customFormat="1" ht="15.6">
      <c r="B46" s="441" t="s">
        <v>759</v>
      </c>
      <c r="C46" s="320"/>
      <c r="D46" s="320"/>
      <c r="E46" s="320"/>
    </row>
    <row r="47" spans="2:14" s="39" customFormat="1" ht="35.25" customHeight="1">
      <c r="B47" s="578"/>
      <c r="C47" s="436"/>
      <c r="D47" s="436"/>
      <c r="E47" s="436"/>
    </row>
    <row r="48" spans="2:14" s="39" customFormat="1" ht="15">
      <c r="B48" s="579" t="s">
        <v>779</v>
      </c>
      <c r="C48" s="735" t="s">
        <v>1022</v>
      </c>
      <c r="D48" s="736"/>
      <c r="E48" s="737"/>
    </row>
    <row r="49" spans="2:15" s="39" customFormat="1" ht="15">
      <c r="B49" s="443" t="s">
        <v>780</v>
      </c>
      <c r="C49" s="735"/>
      <c r="D49" s="736"/>
      <c r="E49" s="737"/>
    </row>
    <row r="50" spans="2:15" s="37" customFormat="1" ht="27.6">
      <c r="B50" s="443" t="s">
        <v>817</v>
      </c>
      <c r="C50" s="745"/>
      <c r="D50" s="746"/>
      <c r="E50" s="747"/>
    </row>
    <row r="51" spans="2:15" s="37" customFormat="1">
      <c r="B51" s="449" t="s">
        <v>826</v>
      </c>
      <c r="C51" s="723"/>
      <c r="D51" s="724"/>
      <c r="E51" s="725"/>
    </row>
    <row r="52" spans="2:15" s="37" customFormat="1">
      <c r="B52" s="449" t="s">
        <v>823</v>
      </c>
      <c r="C52" s="722"/>
      <c r="D52" s="722"/>
      <c r="E52" s="722"/>
    </row>
    <row r="53" spans="2:15" s="37" customFormat="1">
      <c r="B53" s="449" t="s">
        <v>824</v>
      </c>
      <c r="C53" s="726"/>
      <c r="D53" s="726"/>
      <c r="E53" s="726"/>
    </row>
    <row r="54" spans="2:15" s="37" customFormat="1">
      <c r="B54" s="449" t="s">
        <v>825</v>
      </c>
      <c r="C54" s="726"/>
      <c r="D54" s="726"/>
      <c r="E54" s="726"/>
      <c r="F54" s="39"/>
      <c r="G54" s="39"/>
      <c r="H54" s="39"/>
      <c r="I54" s="39"/>
    </row>
    <row r="55" spans="2:15" s="37" customFormat="1">
      <c r="B55" s="449" t="s">
        <v>66</v>
      </c>
      <c r="C55" s="726"/>
      <c r="D55" s="726"/>
      <c r="E55" s="726"/>
      <c r="F55" s="39"/>
      <c r="G55" s="39"/>
      <c r="H55" s="39"/>
      <c r="I55" s="39"/>
    </row>
    <row r="56" spans="2:15" s="37" customFormat="1">
      <c r="B56" s="449" t="s">
        <v>87</v>
      </c>
      <c r="C56" s="733"/>
      <c r="D56" s="733"/>
      <c r="E56" s="733"/>
      <c r="F56" s="39"/>
      <c r="G56" s="39"/>
      <c r="H56" s="39"/>
      <c r="I56" s="39"/>
    </row>
    <row r="57" spans="2:15" s="37" customFormat="1" ht="48" customHeight="1">
      <c r="B57" s="580" t="s">
        <v>966</v>
      </c>
      <c r="C57" s="735"/>
      <c r="D57" s="736"/>
      <c r="E57" s="737"/>
      <c r="F57" s="39"/>
      <c r="G57" s="39"/>
      <c r="H57" s="39"/>
      <c r="I57" s="39"/>
    </row>
    <row r="58" spans="2:15" s="37" customFormat="1" ht="14.25" customHeight="1">
      <c r="B58" s="581"/>
      <c r="C58" s="39"/>
      <c r="D58" s="39"/>
      <c r="E58" s="39"/>
      <c r="F58" s="39"/>
      <c r="G58" s="39"/>
      <c r="H58" s="39"/>
      <c r="I58" s="39"/>
    </row>
    <row r="59" spans="2:15" s="39" customFormat="1" ht="27.6">
      <c r="B59" s="577" t="s">
        <v>762</v>
      </c>
      <c r="C59" s="450" t="s">
        <v>199</v>
      </c>
      <c r="D59" s="446" t="s">
        <v>451</v>
      </c>
      <c r="E59" s="447" t="s">
        <v>200</v>
      </c>
      <c r="O59" s="524"/>
    </row>
    <row r="60" spans="2:15" s="39" customFormat="1" ht="15" customHeight="1">
      <c r="B60" s="571" t="s">
        <v>85</v>
      </c>
      <c r="C60" s="608"/>
      <c r="D60" s="608">
        <v>1</v>
      </c>
      <c r="E60" s="608">
        <v>1</v>
      </c>
      <c r="F60" s="744" t="s">
        <v>669</v>
      </c>
      <c r="G60" s="744"/>
      <c r="H60" s="744"/>
      <c r="I60" s="744"/>
      <c r="J60" s="744"/>
      <c r="K60" s="744"/>
      <c r="L60" s="744"/>
      <c r="M60" s="744"/>
      <c r="N60" s="744"/>
    </row>
    <row r="61" spans="2:15" s="39" customFormat="1">
      <c r="B61" s="571" t="s">
        <v>206</v>
      </c>
      <c r="C61" s="608"/>
      <c r="D61" s="608"/>
      <c r="E61" s="608">
        <v>1</v>
      </c>
      <c r="F61" s="744"/>
      <c r="G61" s="744"/>
      <c r="H61" s="744"/>
      <c r="I61" s="744"/>
      <c r="J61" s="744"/>
      <c r="K61" s="744"/>
      <c r="L61" s="744"/>
      <c r="M61" s="744"/>
      <c r="N61" s="744"/>
    </row>
    <row r="62" spans="2:15" s="39" customFormat="1">
      <c r="B62" s="571" t="s">
        <v>86</v>
      </c>
      <c r="C62" s="608"/>
      <c r="D62" s="608"/>
      <c r="E62" s="608"/>
      <c r="F62" s="744"/>
      <c r="G62" s="744"/>
      <c r="H62" s="744"/>
      <c r="I62" s="744"/>
      <c r="J62" s="744"/>
      <c r="K62" s="744"/>
      <c r="L62" s="744"/>
      <c r="M62" s="744"/>
      <c r="N62" s="744"/>
    </row>
    <row r="63" spans="2:15" s="39" customFormat="1">
      <c r="B63" s="571" t="s">
        <v>202</v>
      </c>
      <c r="C63" s="608">
        <v>5</v>
      </c>
      <c r="D63" s="608">
        <v>1.5</v>
      </c>
      <c r="E63" s="608">
        <v>6.5</v>
      </c>
      <c r="F63" s="744"/>
      <c r="G63" s="744"/>
      <c r="H63" s="744"/>
      <c r="I63" s="744"/>
      <c r="J63" s="744"/>
      <c r="K63" s="744"/>
      <c r="L63" s="744"/>
      <c r="M63" s="744"/>
      <c r="N63" s="744"/>
    </row>
    <row r="64" spans="2:15" s="39" customFormat="1">
      <c r="B64" s="571" t="s">
        <v>207</v>
      </c>
      <c r="C64" s="608"/>
      <c r="D64" s="608">
        <v>0.5</v>
      </c>
      <c r="E64" s="608">
        <v>0.5</v>
      </c>
      <c r="F64" s="744"/>
      <c r="G64" s="744"/>
      <c r="H64" s="744"/>
      <c r="I64" s="744"/>
      <c r="J64" s="744"/>
      <c r="K64" s="744"/>
      <c r="L64" s="744"/>
      <c r="M64" s="744"/>
      <c r="N64" s="744"/>
    </row>
    <row r="65" spans="2:14" s="39" customFormat="1" ht="14.4" thickBot="1">
      <c r="B65" s="443" t="s">
        <v>113</v>
      </c>
      <c r="C65" s="608"/>
      <c r="D65" s="608"/>
      <c r="E65" s="608"/>
      <c r="F65" s="744"/>
      <c r="G65" s="744"/>
      <c r="H65" s="744"/>
      <c r="I65" s="744"/>
      <c r="J65" s="744"/>
      <c r="K65" s="744"/>
      <c r="L65" s="744"/>
      <c r="M65" s="744"/>
      <c r="N65" s="744"/>
    </row>
    <row r="66" spans="2:14" s="39" customFormat="1" ht="14.4" thickBot="1">
      <c r="B66" s="441" t="s">
        <v>187</v>
      </c>
      <c r="C66" s="451">
        <f>SUM(C$60:C$65)</f>
        <v>5</v>
      </c>
      <c r="D66" s="452">
        <f>SUM(D$60:D$65)</f>
        <v>3</v>
      </c>
      <c r="E66" s="452">
        <f>SUM(E$60:E$65)</f>
        <v>9</v>
      </c>
    </row>
    <row r="67" spans="2:14" s="39" customFormat="1">
      <c r="B67" s="582"/>
      <c r="C67" s="453"/>
      <c r="D67" s="453"/>
      <c r="E67" s="453"/>
    </row>
    <row r="68" spans="2:14" s="39" customFormat="1" ht="35.25" customHeight="1">
      <c r="B68" s="577" t="s">
        <v>763</v>
      </c>
      <c r="C68" s="445" t="s">
        <v>214</v>
      </c>
      <c r="D68" s="446" t="s">
        <v>452</v>
      </c>
      <c r="E68" s="447" t="s">
        <v>201</v>
      </c>
    </row>
    <row r="69" spans="2:14" s="39" customFormat="1">
      <c r="B69" s="571" t="s">
        <v>85</v>
      </c>
      <c r="C69" s="618">
        <v>144373</v>
      </c>
      <c r="D69" s="618"/>
      <c r="E69" s="618">
        <f>SUM(C69:D69)</f>
        <v>144373</v>
      </c>
    </row>
    <row r="70" spans="2:14" s="39" customFormat="1">
      <c r="B70" s="571" t="s">
        <v>206</v>
      </c>
      <c r="C70" s="618"/>
      <c r="D70" s="618"/>
      <c r="E70" s="618"/>
    </row>
    <row r="71" spans="2:14" s="39" customFormat="1">
      <c r="B71" s="571" t="s">
        <v>86</v>
      </c>
      <c r="C71" s="618"/>
      <c r="D71" s="618"/>
      <c r="E71" s="618"/>
    </row>
    <row r="72" spans="2:14" s="39" customFormat="1">
      <c r="B72" s="571" t="s">
        <v>202</v>
      </c>
      <c r="C72" s="618">
        <v>243559</v>
      </c>
      <c r="D72" s="618">
        <f>186566+404+1205+818</f>
        <v>188993</v>
      </c>
      <c r="E72" s="618">
        <f>SUM(C72:D72)</f>
        <v>432552</v>
      </c>
    </row>
    <row r="73" spans="2:14" s="39" customFormat="1">
      <c r="B73" s="571" t="s">
        <v>207</v>
      </c>
      <c r="C73" s="618"/>
      <c r="D73" s="618"/>
      <c r="E73" s="618"/>
    </row>
    <row r="74" spans="2:14" s="39" customFormat="1" ht="14.4" thickBot="1">
      <c r="B74" s="443" t="s">
        <v>113</v>
      </c>
      <c r="C74" s="618"/>
      <c r="D74" s="618">
        <f>33079+285054</f>
        <v>318133</v>
      </c>
      <c r="E74" s="618">
        <f>SUM(C74:D74)</f>
        <v>318133</v>
      </c>
    </row>
    <row r="75" spans="2:14" s="39" customFormat="1" ht="14.4" thickBot="1">
      <c r="B75" s="443" t="s">
        <v>678</v>
      </c>
      <c r="C75" s="454">
        <f>SUM(C69:C74)</f>
        <v>387932</v>
      </c>
      <c r="D75" s="455">
        <f>SUM(D69:D74)</f>
        <v>507126</v>
      </c>
      <c r="E75" s="455">
        <f>SUM(E69:E74)</f>
        <v>895058</v>
      </c>
    </row>
    <row r="76" spans="2:14" s="39" customFormat="1" ht="14.4" thickBot="1">
      <c r="B76" s="443" t="s">
        <v>680</v>
      </c>
      <c r="C76" s="618">
        <v>2765</v>
      </c>
      <c r="D76" s="618">
        <f>2118+81156</f>
        <v>83274</v>
      </c>
      <c r="E76" s="618">
        <f>SUM(C76:D76)</f>
        <v>86039</v>
      </c>
    </row>
    <row r="77" spans="2:14" s="39" customFormat="1" ht="14.4" thickBot="1">
      <c r="B77" s="443" t="s">
        <v>682</v>
      </c>
      <c r="C77" s="454">
        <f>SUM(C$75,C$76)</f>
        <v>390697</v>
      </c>
      <c r="D77" s="455">
        <f>SUM(D$75,D$76)</f>
        <v>590400</v>
      </c>
      <c r="E77" s="455">
        <f>SUM(E$75,E$76)</f>
        <v>981097</v>
      </c>
    </row>
    <row r="78" spans="2:14" s="39" customFormat="1">
      <c r="B78" s="443" t="s">
        <v>683</v>
      </c>
      <c r="C78" s="618">
        <f>C77*1.1879</f>
        <v>464108.96629999997</v>
      </c>
      <c r="D78" s="618">
        <f>D77*1.1879</f>
        <v>701336.15999999992</v>
      </c>
      <c r="E78" s="618">
        <f>E77*1.1879</f>
        <v>1165445.1262999999</v>
      </c>
    </row>
    <row r="80" spans="2:14">
      <c r="B80" s="574" t="s">
        <v>968</v>
      </c>
    </row>
    <row r="81" spans="2:5" ht="15">
      <c r="B81" s="579" t="s">
        <v>969</v>
      </c>
      <c r="C81" s="729" t="s">
        <v>1022</v>
      </c>
      <c r="D81" s="729"/>
      <c r="E81" s="729"/>
    </row>
    <row r="82" spans="2:5">
      <c r="B82" s="579" t="s">
        <v>970</v>
      </c>
      <c r="C82" s="726"/>
      <c r="D82" s="726"/>
      <c r="E82" s="726"/>
    </row>
    <row r="83" spans="2:5" ht="15">
      <c r="B83" s="527" t="s">
        <v>937</v>
      </c>
      <c r="C83" s="729"/>
      <c r="D83" s="729"/>
      <c r="E83" s="729"/>
    </row>
    <row r="84" spans="2:5" ht="81" customHeight="1">
      <c r="B84" s="443" t="s">
        <v>938</v>
      </c>
      <c r="C84" s="718"/>
      <c r="D84" s="718"/>
      <c r="E84" s="718"/>
    </row>
  </sheetData>
  <sheetProtection algorithmName="SHA-512" hashValue="kXP2myil1Pwr0XRLUUSzvQVC+9/tIQpM1dUHSVNw95oDRP9AkQZhbOfEaKdkBFaqQ1Cersygw5+gXX5UXgZLTQ==" saltValue="b1i9okS29TJ8DaNQvVNOtA==" spinCount="100000" sheet="1" selectLockedCells="1"/>
  <mergeCells count="48">
    <mergeCell ref="F60:N65"/>
    <mergeCell ref="C16:E16"/>
    <mergeCell ref="C17:E17"/>
    <mergeCell ref="C18:E18"/>
    <mergeCell ref="C19:E19"/>
    <mergeCell ref="C22:E22"/>
    <mergeCell ref="C48:E48"/>
    <mergeCell ref="C49:E49"/>
    <mergeCell ref="C50:E50"/>
    <mergeCell ref="F43:N43"/>
    <mergeCell ref="F41:N41"/>
    <mergeCell ref="C23:E23"/>
    <mergeCell ref="C27:E27"/>
    <mergeCell ref="F25:N25"/>
    <mergeCell ref="F28:N28"/>
    <mergeCell ref="F29:N29"/>
    <mergeCell ref="C53:E53"/>
    <mergeCell ref="C35:E35"/>
    <mergeCell ref="F30:N30"/>
    <mergeCell ref="F34:N34"/>
    <mergeCell ref="F35:N35"/>
    <mergeCell ref="C30:E30"/>
    <mergeCell ref="C33:E33"/>
    <mergeCell ref="C83:E83"/>
    <mergeCell ref="C25:E25"/>
    <mergeCell ref="C26:E26"/>
    <mergeCell ref="C84:E84"/>
    <mergeCell ref="B3:C3"/>
    <mergeCell ref="C54:E54"/>
    <mergeCell ref="C55:E55"/>
    <mergeCell ref="C56:E56"/>
    <mergeCell ref="C6:E6"/>
    <mergeCell ref="C8:E8"/>
    <mergeCell ref="C7:E7"/>
    <mergeCell ref="C9:E9"/>
    <mergeCell ref="C57:E57"/>
    <mergeCell ref="C81:E81"/>
    <mergeCell ref="C82:E82"/>
    <mergeCell ref="C11:E11"/>
    <mergeCell ref="C12:E12"/>
    <mergeCell ref="C10:E10"/>
    <mergeCell ref="C52:E52"/>
    <mergeCell ref="C51:E51"/>
    <mergeCell ref="C36:E36"/>
    <mergeCell ref="C24:E24"/>
    <mergeCell ref="C34:E34"/>
    <mergeCell ref="C28:E28"/>
    <mergeCell ref="C29:E29"/>
  </mergeCells>
  <dataValidations count="6">
    <dataValidation type="decimal" operator="greaterThanOrEqual" allowBlank="1" showInputMessage="1" showErrorMessage="1" errorTitle="Numeric Cell" error="This cell will only accept a numerical value" promptTitle="Numeric Cell" prompt="Please enter a numerical value" sqref="C33 C69:E74 C82 C50 C76:E76 C60:E65 C78:E78 C25 C30 C43:E43">
      <formula1>0</formula1>
    </dataValidation>
    <dataValidation type="list" allowBlank="1" showInputMessage="1" showErrorMessage="1" error="This cell will only accept a 'Yes' or 'No' answer." promptTitle="Yes/No" prompt="Please select 'Yes' or 'No'" sqref="C48:C49 C8 C6 C81 C83 C11">
      <formula1>"Yes,No"</formula1>
    </dataValidation>
    <dataValidation type="decimal" allowBlank="1" showInputMessage="1" showErrorMessage="1" errorTitle="Percentage cell" error="Please enter a percentage figure in this cell." promptTitle="Percentage cell" prompt="Please enter a percentage figure in this cell." sqref="C7:E7 C9:E9 C26:E29">
      <formula1>0</formula1>
      <formula2>1</formula2>
    </dataValidation>
    <dataValidation type="decimal" operator="lessThanOrEqual" allowBlank="1" showInputMessage="1" showErrorMessage="1" sqref="C10:E10">
      <formula1>168</formula1>
    </dataValidation>
    <dataValidation type="decimal" allowBlank="1" showInputMessage="1" showErrorMessage="1" errorTitle="Percentage Cell" error="This cell will only allow percentage values" promptTitle="Percentage Cell" prompt="Please enter value as a percentage" sqref="C44:E46">
      <formula1>0</formula1>
      <formula2>1</formula2>
    </dataValidation>
    <dataValidation type="whole" operator="greaterThanOrEqual" allowBlank="1" showInputMessage="1" showErrorMessage="1" errorTitle="Numeric Cell" error="This cell will only accept a numerical value" promptTitle="Numeric Cell" prompt="Please enter a numerical value" sqref="C51:E51 C16:E19 C22:E24 C34:E36 C40:E42 C53:E55">
      <formula1>0</formula1>
    </dataValidation>
  </dataValidations>
  <pageMargins left="0.7" right="0.7" top="0.75" bottom="0.75" header="0.3" footer="0.3"/>
  <pageSetup paperSize="9" scale="53" fitToHeight="0" orientation="landscape" r:id="rId1"/>
  <rowBreaks count="1" manualBreakCount="1">
    <brk id="47" min="1" max="14"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10</vt:i4>
      </vt:variant>
    </vt:vector>
  </HeadingPairs>
  <TitlesOfParts>
    <vt:vector size="28" baseType="lpstr">
      <vt:lpstr>Instructions</vt:lpstr>
      <vt:lpstr>Validation Checks</vt:lpstr>
      <vt:lpstr>ICS Consent</vt:lpstr>
      <vt:lpstr>Organisational Baseline</vt:lpstr>
      <vt:lpstr>Inpatient - Core</vt:lpstr>
      <vt:lpstr>Inpatient - Census</vt:lpstr>
      <vt:lpstr>Inpatient - Specialist</vt:lpstr>
      <vt:lpstr>Community Service Model</vt:lpstr>
      <vt:lpstr>Crisis Care</vt:lpstr>
      <vt:lpstr>GIRFT Rehabilitation</vt:lpstr>
      <vt:lpstr>Community Metrics</vt:lpstr>
      <vt:lpstr>Community Clusters</vt:lpstr>
      <vt:lpstr>Community Finance &amp; Workforce</vt:lpstr>
      <vt:lpstr>Quality and Safety</vt:lpstr>
      <vt:lpstr>Additional Items </vt:lpstr>
      <vt:lpstr>NCISH</vt:lpstr>
      <vt:lpstr>Comments sheet</vt:lpstr>
      <vt:lpstr>ICD10 Codes</vt:lpstr>
      <vt:lpstr>'Crisis Care'!Print_Area</vt:lpstr>
      <vt:lpstr>'GIRFT Rehabilitation'!Print_Area</vt:lpstr>
      <vt:lpstr>'ICD10 Codes'!Print_Area</vt:lpstr>
      <vt:lpstr>'ICS Consent'!Print_Area</vt:lpstr>
      <vt:lpstr>'Inpatient - Core'!Print_Area</vt:lpstr>
      <vt:lpstr>'Inpatient - Specialist'!Print_Area</vt:lpstr>
      <vt:lpstr>NCISH!Print_Area</vt:lpstr>
      <vt:lpstr>'Organisational Baseline'!Print_Area</vt:lpstr>
      <vt:lpstr>'Quality and Safety'!Print_Area</vt:lpstr>
      <vt:lpstr>'Validation Checks'!Print_Area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Watkins</dc:creator>
  <cp:lastModifiedBy>Windows User</cp:lastModifiedBy>
  <cp:lastPrinted>2020-09-22T12:40:27Z</cp:lastPrinted>
  <dcterms:created xsi:type="dcterms:W3CDTF">2013-01-28T15:32:23Z</dcterms:created>
  <dcterms:modified xsi:type="dcterms:W3CDTF">2020-09-22T12:42:29Z</dcterms:modified>
</cp:coreProperties>
</file>